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worksheets/sheet7.xml" ContentType="application/vnd.openxmlformats-officedocument.spreadsheetml.worksheet+xml"/>
  <Override PartName="/xl/vbaProject.bin" ContentType="application/vnd.ms-office.vbaProject"/>
  <Override PartName="/xl/metadata.xml" ContentType="application/vnd.openxmlformats-officedocument.spreadsheetml.sheetMetadata+xml"/>
  <Override PartName="/xl/ctrlProps/ctrlProp1.xml" ContentType="application/vnd.ms-excel.controlproperties+xml"/>
  <Override PartName="/xl/namedSheetViews/namedSheetView1.xml" ContentType="application/vnd.ms-excel.namedsheetviews+xml"/>
  <Override PartName="/xl/ctrlProps/ctrlProp2.xml" ContentType="application/vnd.ms-excel.controlpropertie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xl/tables/table3.xml" ContentType="application/vnd.openxmlformats-officedocument.spreadsheetml.table+xml"/>
  <Override PartName="/xl/tables/table2.xml" ContentType="application/vnd.openxmlformats-officedocument.spreadsheetml.table+xml"/>
  <Override PartName="/xl/tables/table4.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calcChain.xml" ContentType="application/vnd.openxmlformats-officedocument.spreadsheetml.calcChain+xml"/>
  <Override PartName="/xl/tables/table5.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codeName="{E757BCB4-07E6-AE0B-56E0-F0EEF7A6E26C}"/>
  <workbookPr codeName="Denne_projektmappe" defaultThemeVersion="166925"/>
  <mc:AlternateContent xmlns:mc="http://schemas.openxmlformats.org/markup-compatibility/2006">
    <mc:Choice Requires="x15">
      <x15ac:absPath xmlns:x15ac="http://schemas.microsoft.com/office/spreadsheetml/2010/11/ac" url="https://copidk-my.sharepoint.com/personal/info_co-pi_dk/Documents/CO-PI/2. Opgaver og projekter/1.3 POPSI/Skaleringsprocesser/Råstoffer_Region Sjælland/TrinforTrin Guide/"/>
    </mc:Choice>
  </mc:AlternateContent>
  <xr:revisionPtr revIDLastSave="30" documentId="8_{BE35E75A-7D7E-4E39-BEE4-DCCFFD878BB7}" xr6:coauthVersionLast="47" xr6:coauthVersionMax="47" xr10:uidLastSave="{20533E9F-BC55-42FB-9E35-B76012D8B5B3}"/>
  <bookViews>
    <workbookView xWindow="-110" yWindow="-110" windowWidth="19420" windowHeight="10420" tabRatio="707" xr2:uid="{05B21B4B-952F-47AD-AF0A-48B3B8EF030D}"/>
  </bookViews>
  <sheets>
    <sheet name="Intro og Læsevejledning" sheetId="2" r:id="rId1"/>
    <sheet name="Tiltag" sheetId="3" r:id="rId2"/>
    <sheet name="VEJ- OG STIPROJEKT" sheetId="17" r:id="rId3"/>
    <sheet name="FORSYNING" sheetId="18" r:id="rId4"/>
    <sheet name="STORT PROJEKT" sheetId="19" r:id="rId5"/>
    <sheet name="BANEPROJEKT" sheetId="20" r:id="rId6"/>
    <sheet name="ORGANISATORISKE VÆRKTØJER" sheetId="21" r:id="rId7"/>
    <sheet name="DATA_VEJPROJEKT" sheetId="12" state="hidden" r:id="rId8"/>
    <sheet name="DATA_FORSYNING" sheetId="13" state="hidden" r:id="rId9"/>
    <sheet name="DATA_STORT PROJEKT" sheetId="14" state="hidden" r:id="rId10"/>
    <sheet name="DATA_BANEPROJEKT" sheetId="15" state="hidden" r:id="rId11"/>
    <sheet name="DATA_ORGANISATORISKE VÆRKTØJER" sheetId="16" state="hidden" r:id="rId12"/>
  </sheets>
  <definedNames>
    <definedName name="_xlnm.Print_Area" localSheetId="0">'Intro og Læsevejledning'!$A$1:$D$7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1" i="19" l="1" a="1"/>
  <c r="B11" i="19" s="1"/>
  <c r="B4" i="19" a="1"/>
  <c r="B4" i="19" s="1"/>
  <c r="B7" i="21" a="1"/>
  <c r="B7" i="21" s="1"/>
  <c r="B6" i="21" a="1"/>
  <c r="B6" i="21" s="1"/>
  <c r="B5" i="21" a="1"/>
  <c r="B5" i="21" s="1"/>
  <c r="B4" i="21" a="1"/>
  <c r="B4" i="21" s="1"/>
  <c r="B3" i="21" a="1"/>
  <c r="B3" i="21" s="1"/>
  <c r="B31" i="20" a="1"/>
  <c r="B31" i="20" s="1"/>
  <c r="B29" i="20" a="1"/>
  <c r="B29" i="20" s="1"/>
  <c r="B28" i="20" a="1"/>
  <c r="B28" i="20" s="1"/>
  <c r="B27" i="20" a="1"/>
  <c r="B27" i="20" s="1"/>
  <c r="B26" i="20" a="1"/>
  <c r="B26" i="20" s="1"/>
  <c r="B24" i="20" a="1"/>
  <c r="B24" i="20" s="1"/>
  <c r="B23" i="20" a="1"/>
  <c r="B23" i="20" s="1"/>
  <c r="B22" i="20" a="1"/>
  <c r="B22" i="20" s="1"/>
  <c r="B21" i="20" a="1"/>
  <c r="B21" i="20" s="1"/>
  <c r="B19" i="20" a="1"/>
  <c r="B19" i="20" s="1"/>
  <c r="B18" i="20" a="1"/>
  <c r="B18" i="20" s="1"/>
  <c r="B16" i="20" a="1"/>
  <c r="B16" i="20" s="1"/>
  <c r="B15" i="20" a="1"/>
  <c r="B15" i="20" s="1"/>
  <c r="B14" i="20" a="1"/>
  <c r="B14" i="20" s="1"/>
  <c r="B12" i="20" a="1"/>
  <c r="B12" i="20" s="1"/>
  <c r="B10" i="20" a="1"/>
  <c r="B10" i="20" s="1"/>
  <c r="B9" i="20" a="1"/>
  <c r="B9" i="20" s="1"/>
  <c r="B8" i="20" a="1"/>
  <c r="B8" i="20" s="1"/>
  <c r="B7" i="20" a="1"/>
  <c r="B7" i="20" s="1"/>
  <c r="B6" i="20" a="1"/>
  <c r="B6" i="20" s="1"/>
  <c r="B4" i="20" a="1"/>
  <c r="B4" i="20" s="1"/>
  <c r="B30" i="19" a="1"/>
  <c r="B30" i="19" s="1"/>
  <c r="B28" i="19" a="1"/>
  <c r="B28" i="19" s="1"/>
  <c r="B27" i="19" a="1"/>
  <c r="B27" i="19" s="1"/>
  <c r="B26" i="19" a="1"/>
  <c r="B26" i="19" s="1"/>
  <c r="B25" i="19" a="1"/>
  <c r="B25" i="19" s="1"/>
  <c r="B23" i="19" a="1"/>
  <c r="B23" i="19" s="1"/>
  <c r="B21" i="19" a="1"/>
  <c r="B21" i="19" s="1"/>
  <c r="B19" i="19" a="1"/>
  <c r="B19" i="19" s="1"/>
  <c r="B18" i="19" a="1"/>
  <c r="B18" i="19" s="1"/>
  <c r="B17" i="19" a="1"/>
  <c r="B17" i="19" s="1"/>
  <c r="B15" i="19" a="1"/>
  <c r="B15" i="19" s="1"/>
  <c r="B14" i="19" a="1"/>
  <c r="B14" i="19" s="1"/>
  <c r="B13" i="19" a="1"/>
  <c r="B13" i="19" s="1"/>
  <c r="B10" i="19" a="1"/>
  <c r="B10" i="19" s="1"/>
  <c r="B8" i="19" a="1"/>
  <c r="B8" i="19" s="1"/>
  <c r="B7" i="19" a="1"/>
  <c r="B7" i="19" s="1"/>
  <c r="B6" i="19" a="1"/>
  <c r="B6" i="19" s="1"/>
  <c r="B5" i="19" a="1"/>
  <c r="B5" i="19" s="1"/>
  <c r="B27" i="18" a="1"/>
  <c r="B27" i="18" s="1"/>
  <c r="B25" i="18" a="1"/>
  <c r="B25" i="18" s="1"/>
  <c r="B24" i="18" a="1"/>
  <c r="B24" i="18" s="1"/>
  <c r="B23" i="18" a="1"/>
  <c r="B23" i="18" s="1"/>
  <c r="B22" i="18" a="1"/>
  <c r="B22" i="18" s="1"/>
  <c r="B20" i="18" a="1"/>
  <c r="B20" i="18" s="1"/>
  <c r="B18" i="18" a="1"/>
  <c r="B18" i="18" s="1"/>
  <c r="B16" i="18" a="1"/>
  <c r="B16" i="18" s="1"/>
  <c r="B14" i="18" a="1"/>
  <c r="B14" i="18" s="1"/>
  <c r="B12" i="18" a="1"/>
  <c r="B12" i="18" s="1"/>
  <c r="B10" i="18" a="1"/>
  <c r="B10" i="18" s="1"/>
  <c r="B9" i="18" a="1"/>
  <c r="B9" i="18" s="1"/>
  <c r="B8" i="18" a="1"/>
  <c r="B8" i="18" s="1"/>
  <c r="B7" i="18" a="1"/>
  <c r="B7" i="18" s="1"/>
  <c r="B5" i="18" a="1"/>
  <c r="B5" i="18" s="1"/>
  <c r="B4" i="18" a="1"/>
  <c r="B4" i="18" s="1"/>
  <c r="B34" i="17" a="1"/>
  <c r="B34" i="17" s="1"/>
  <c r="B32" i="17" a="1"/>
  <c r="B32" i="17" s="1"/>
  <c r="B31" i="17" a="1"/>
  <c r="B31" i="17" s="1"/>
  <c r="B30" i="17" a="1"/>
  <c r="B30" i="17" s="1"/>
  <c r="B29" i="17" a="1"/>
  <c r="B29" i="17" s="1"/>
  <c r="B27" i="17" a="1"/>
  <c r="B27" i="17" s="1"/>
  <c r="B26" i="17" a="1"/>
  <c r="B26" i="17" s="1"/>
  <c r="B25" i="17" a="1"/>
  <c r="B25" i="17" s="1"/>
  <c r="B24" i="17" a="1"/>
  <c r="B24" i="17" s="1"/>
  <c r="B22" i="17" a="1"/>
  <c r="B22" i="17" s="1"/>
  <c r="B20" i="17" a="1"/>
  <c r="B20" i="17" s="1"/>
  <c r="B19" i="17" a="1"/>
  <c r="B19" i="17" s="1"/>
  <c r="B17" i="17" a="1"/>
  <c r="B17" i="17" s="1"/>
  <c r="B16" i="17" a="1"/>
  <c r="B16" i="17" s="1"/>
  <c r="B15" i="17" a="1"/>
  <c r="B15" i="17" s="1"/>
  <c r="B14" i="17" a="1"/>
  <c r="B14" i="17" s="1"/>
  <c r="B7" i="17" a="1"/>
  <c r="B7" i="17" s="1"/>
  <c r="B6" i="17" a="1"/>
  <c r="B6" i="17" s="1"/>
  <c r="B4" i="17" a="1"/>
  <c r="B4" i="17" s="1"/>
  <c r="B8" i="17" a="1"/>
  <c r="B8" i="17" s="1"/>
  <c r="B9" i="17" a="1"/>
  <c r="B9" i="17" s="1"/>
  <c r="B10" i="17" a="1"/>
  <c r="B10" i="17" s="1"/>
  <c r="B12" i="17" a="1"/>
  <c r="B12" i="17" s="1"/>
  <c r="B7" i="3" a="1"/>
  <c r="B7" i="3"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<sst xmlns="http://schemas.openxmlformats.org/spreadsheetml/2006/main" count="1564" uniqueCount="466">
  <si>
    <t>Projekttyper eller værktøjer</t>
  </si>
  <si>
    <t>Vælg den type der bedst beskriver projektet fra rullelisten til højre:</t>
  </si>
  <si>
    <t xml:space="preserve"> </t>
  </si>
  <si>
    <t>Tiltag</t>
  </si>
  <si>
    <t>Vælg tiltag og/eller materialer der skal være i fokus i projektet:</t>
  </si>
  <si>
    <t>Markér med 'x'</t>
  </si>
  <si>
    <t>VEJPROJEKT</t>
  </si>
  <si>
    <t>FORSYNING</t>
  </si>
  <si>
    <t>STORT PROJEKT</t>
  </si>
  <si>
    <t>BANEPROJEKT</t>
  </si>
  <si>
    <t>ORGANISATORISKE VÆRKTØJER</t>
  </si>
  <si>
    <t>Tidlige tiltag</t>
  </si>
  <si>
    <t>Digital Tilbudsliste (DTBL)</t>
  </si>
  <si>
    <t>Håndtering af jord på eller nær byggepladsen</t>
  </si>
  <si>
    <t xml:space="preserve">Materialestrømsanalyse (MFA, Mass Flow Analysis). </t>
  </si>
  <si>
    <t>Myndighedsbehandling</t>
  </si>
  <si>
    <t>Asfalt</t>
  </si>
  <si>
    <t>Materialehåndteringsplan (MHP)</t>
  </si>
  <si>
    <t>Grus</t>
  </si>
  <si>
    <t>Udbudsparadigmer</t>
  </si>
  <si>
    <t>Beton</t>
  </si>
  <si>
    <t>Materialeplads eller Jorddepot</t>
  </si>
  <si>
    <t>Granit</t>
  </si>
  <si>
    <t>Minimering af spild og affald</t>
  </si>
  <si>
    <t>Detaljeringsniveauet af udførelsen</t>
  </si>
  <si>
    <t>Scroll ned for valgte tiltag
Scroll hen for at se faser</t>
  </si>
  <si>
    <t>Beskrivelse</t>
  </si>
  <si>
    <t>Behov, som afdækkes</t>
  </si>
  <si>
    <t>Planlægning</t>
  </si>
  <si>
    <t>Rådgiverudbud</t>
  </si>
  <si>
    <t>Forslagsfase</t>
  </si>
  <si>
    <t>Udbudsprojekt</t>
  </si>
  <si>
    <t>Entreprenørudbud</t>
  </si>
  <si>
    <t>Projektgennemgangsmøde</t>
  </si>
  <si>
    <t>Udførelse</t>
  </si>
  <si>
    <t>Afslutning</t>
  </si>
  <si>
    <t>Evaluering</t>
  </si>
  <si>
    <t>Drift</t>
  </si>
  <si>
    <t>1 og 5 års eftersyn</t>
  </si>
  <si>
    <t>CO2-reduktion</t>
  </si>
  <si>
    <t>Totalentrepriseudbud</t>
  </si>
  <si>
    <t>Afgrænsning</t>
  </si>
  <si>
    <t>Detailprojektering</t>
  </si>
  <si>
    <t>Projektgennemgang m. entreprenør</t>
  </si>
  <si>
    <t>Evaluering af samarbejdet med myndighederne</t>
  </si>
  <si>
    <t>Budget</t>
  </si>
  <si>
    <t>Kompatibilitet</t>
  </si>
  <si>
    <t>Integration</t>
  </si>
  <si>
    <t>Mulighedsskabelse</t>
  </si>
  <si>
    <t>Trin for trin-guide for implementering af tiltag, som reducerer råstofforbruget, på vej- og stiprojekter.</t>
  </si>
  <si>
    <t>Kolonne1</t>
  </si>
  <si>
    <t>Kolonne2</t>
  </si>
  <si>
    <t>Kolonne3</t>
  </si>
  <si>
    <t>Kolonne4</t>
  </si>
  <si>
    <t>Kolonne5</t>
  </si>
  <si>
    <t>Kolonne6</t>
  </si>
  <si>
    <t>Kolonne7</t>
  </si>
  <si>
    <t>Kolonne8</t>
  </si>
  <si>
    <t>Kolonne9</t>
  </si>
  <si>
    <t>Kolonne10</t>
  </si>
  <si>
    <t>Kolonne11</t>
  </si>
  <si>
    <t>Kolonne12</t>
  </si>
  <si>
    <t>Kolonne13</t>
  </si>
  <si>
    <t>Kolonne14</t>
  </si>
  <si>
    <t>Kolonne15</t>
  </si>
  <si>
    <t>Kolonne16</t>
  </si>
  <si>
    <t>Kolonne17</t>
  </si>
  <si>
    <t>Kolonne18</t>
  </si>
  <si>
    <t>Kolonne19</t>
  </si>
  <si>
    <t>Kolonne20</t>
  </si>
  <si>
    <t>Kolonne21</t>
  </si>
  <si>
    <t>Kolonne22</t>
  </si>
  <si>
    <t>Kolonne23</t>
  </si>
  <si>
    <t>Kolonne24</t>
  </si>
  <si>
    <t>Kolonne25</t>
  </si>
  <si>
    <t>Kolonne26</t>
  </si>
  <si>
    <t>Kolonne27</t>
  </si>
  <si>
    <t>Kolonne28</t>
  </si>
  <si>
    <t>Kolonne29</t>
  </si>
  <si>
    <t>Kolonne30</t>
  </si>
  <si>
    <t>Kolonne31</t>
  </si>
  <si>
    <t>Kolonne32</t>
  </si>
  <si>
    <t>Kolonne33</t>
  </si>
  <si>
    <t>Kolonne34</t>
  </si>
  <si>
    <t>Ressourcekortlægning (RK)</t>
  </si>
  <si>
    <t>Arbejdsdepot, oplagsareal indenfor matriklen</t>
  </si>
  <si>
    <t>Forundersøgelser og Selektiv opgravning</t>
  </si>
  <si>
    <t>Kalkstabilisering</t>
  </si>
  <si>
    <t xml:space="preserve">Reetabler, som udgangspunkt, med opgravede materialer </t>
  </si>
  <si>
    <t>Lukke byggepladser hen over vinteren, hvor det er muligt (Årstidsplanlægning)</t>
  </si>
  <si>
    <t>Materialer</t>
  </si>
  <si>
    <t>Højere genbrugsandel i asfalt</t>
  </si>
  <si>
    <t>Koldblandet asfalt</t>
  </si>
  <si>
    <t>Knust beton i GAB</t>
  </si>
  <si>
    <t>Selektiv affræsning / opbrydning</t>
  </si>
  <si>
    <t>Knust asfalt og beton som genbrugsstabil</t>
  </si>
  <si>
    <t>Øget genbrug af fortovsfliser</t>
  </si>
  <si>
    <t xml:space="preserve">Chaussesten </t>
  </si>
  <si>
    <t>Brosten</t>
  </si>
  <si>
    <t>Bordursten</t>
  </si>
  <si>
    <t>Kantsten, fast og kløvet</t>
  </si>
  <si>
    <t>Optimering af udførslen i forhold til direkte og indirekte råstofforbrug</t>
  </si>
  <si>
    <t>Digital lagring og modtagekontrol</t>
  </si>
  <si>
    <t>Skræddersyet leverancer</t>
  </si>
  <si>
    <t>Opbevaring, sortering og dokumentering af det affald, som ikke kan undgås</t>
  </si>
  <si>
    <t>Optimeret intern logistik og fragt</t>
  </si>
  <si>
    <t>Passende BIM-niveau</t>
  </si>
  <si>
    <t>Bygge- og anlægsmaterialer skal ses som ressourcer. Ressourcekortlægning går ud på at kortlægge materialer, som kan genanvendes direkte på samme projekt, samt lægge en plan for hvordan man håndterer de materialer, som ikke kan genanvendes på pågældende projekt. 
Håndteringen går både på udførelsesmetoder, opbevaring, genanvendelse og bortskaffelse/deponering.. Målet er at det skal være et værktøj til at planlægge og indsamle data om genanvendelse.</t>
  </si>
  <si>
    <t>Opgravet jord skal opbevares og behandles i henhold til muligheden for at skabe størst værdi for bygherren, både i forhold til ressourceforbrug og økonomi</t>
  </si>
  <si>
    <t>Selektiv opgravning kan være et vigtigt redskab til at sikre, at jord inddeles efter klasse og kvalitet. En effektiv inddeling og opbevaring af opgravede materialer er nødvendig for at reducere råstofforbruget. For at planlægge Selektiv opgravning, skal der være et passende kendskab til de materialer, som skal opgraves. Det passende kendskab vil traditionelt sikres ved passende forundersøgelser, dette kan fx gøres i forbindelse med en Ressourcekortlægning.</t>
  </si>
  <si>
    <t>Kalkstabilisering er en teknik, der anvendes til at forbedre jordens egenskaber og stabilisere den til brug i anlægsprojekter. Kalkstabilisering har været brugt i mange år, og der findes gængse standarder på området, fx har vejdirektoratet en vejregel på området.</t>
  </si>
  <si>
    <t>Når materialer opgraves, er det i flest tilfælde tilsvarende materialer, som ligger umiddelbart rundt om udgravningen. Det betyder, at ved gunstig opbevaring og håndtering, at det i mange tilfælde vil kunne genindbygges.
I mange tilfælde kan der argumenteres imod de høje krav til indbygningsmaterialer til reetablering efter opgravning. Krav om fx nye eller endda jomfruelige materialer vil være i konflikt med de fleste bygherres behov for at reducere råstofforbruget. Vurderingen af krav til indbygningsmaterialer skal vurderes i forhold til det enkelte projekt. En af mulighederne for, at omgås krav om fx jomfruelige materialer til indbygning, er at have en tidlig dialog med de myndigheder, som skal overtage anlægget.</t>
  </si>
  <si>
    <t>Mange arbejder i anlægsprojekter er udfordret i vinteren. Det skyldes både kulde og frost, vand og sne og reduceret dagslys, som alt i alt ofte resulterer i mindre produktivitet og at opgravede materialer bliver umedgørlige.</t>
  </si>
  <si>
    <t>Bygherrer kan opleve, at projekter kan genbruge eller genanvende i forskellig grad afhængig af fx en kommunegrænse eller endda internt i kommunen. Det betyder, at et forsyningsselskab kan fx kan få tilladelse til at anvende nedknust asfalt og beton som ubunden bærelag under befæstede arealer i en del af et projekt, med afslag i en anden del af det samme projekt, blot fordi projektet har krydset en kommunegrænse. Det fremhævede eksempel er ikke enkeltstående og bunder ikke i miljøhensyn, men i forskellige syn på genbrug, genanvendelse og nyttiggørelse. 
Når bygherrer oplever sådan, eller anden potentielt uhensigtsmæssig myndighedsbehandling, kan det være en hæmsko for reducering af råstofforbruget. Tidlig dialog med relevante myndigheder som vejmyndigheden og miljømyndigheden er afgørende for at sikre et smidigt projektforløb. Ved at engagere myndighederne fra starten kan eventuelle udfordringer, restriktioner og krav identificeres og tages højde for i projektets indledende faser. Dette ikke kun reducerer risikoen for forsinkelser og uforudsete komplikationer, men fremmer også et samarbejdende forhold mellem alle involverede parter. Det styrker også projektets integritet ved at sikre, at det opfylder alle reguleringskrav og beskytter både det naturlige miljø og samfundets interesser.</t>
  </si>
  <si>
    <t xml:space="preserve">Hvis fortovsfliser kan genbruges, så bør det prioriteres.
</t>
  </si>
  <si>
    <t>Genbrug på projekt eller via depot</t>
  </si>
  <si>
    <t>Genbruges på projektet eller køres i depot.
Hvis ej velegnet (større revner, hakker eller flier): overvej alternativ udnyttelse</t>
  </si>
  <si>
    <t>Af beton: indgå som tilslag i ny beton eller nedknus til anvendelse som KAB
Af granit: Genbrug på projekt eller via depot
Af granit, hvis de er under 50 cm eller beskadiget: overvej alternativ udnyttelse
Radiekantsten: Genbrug på projekt eller via depot</t>
  </si>
  <si>
    <t>Modtagekontrol sikrer at materialer er i tilstrækkelig kvantitet og kvalitet, således der ikke kommer ubehagelige overraskelser.
Digital lagring sikrer at dokumentation og data for materialerne er tilgængelige.</t>
  </si>
  <si>
    <t>Hvis det i projektet er klart defineret, hvad og hvor meget, der skal anvendes, kan en entreprenør i højere grad sikre at der ikke opstår spild. 
Blandt andet kan materialer som gips og beton være relevante.</t>
  </si>
  <si>
    <t xml:space="preserve">For at sikre bæredygtig affaldssortering skal vi stille høje krav. </t>
  </si>
  <si>
    <t>Formålet med initiativet er reducere forbruget af brændstof og dermed CO2-udledning ved at optimere leverancer og logistik til og på byggepladsen.
Ved bestilling af varer skal der fokuseres på, at levering sker i hele læs, og at lastbilerne kører med den maksimale vægt, så antallet af kørsler reduceres mest muligt.
Dette vægtningskrav skal kombineres med ønsket om, at varer leveres direkte ved indbygningsstedet, hvis det er muligt.
Returlæs (jord væk fra pladsen og grus til pladsen) skal optimeres – ligeledes ud fra et ønske om at reducere antallet af kørsler.
Eventuelt kan tidsplaner drøftes i samarbejde med leverandører, så leverandørerne kan indarbejde tidsplaner fra flere forskellige kunder og dermed udarbejde en kørselsrute med fulde læs, når der skal leveres varer, så kørslen minimeres mest muligt.
Der kan f.eks. anvendes udvidet brug af 3D-modeller, hvor leverancer er angivet på modellen, så leverandører kan se, præcist hvor tilkørt materiale skal anvendes. Brug ID-numre og tidsplan (4D), så leverandør/byggeledelse kan planlægge leverancer efter dette.</t>
  </si>
  <si>
    <t>Hvad skal dit projekt kunne ift BIM og digitalisering? Følgende spørgsmål bør stilles
 - Skal modellerne kunne bruges til drift, herunder CO2 -neutral drift?
 - Skal entreprenørmaskiner kunne arbejde efter modeller?
 - Skal der implementeres en grad af digital tvilling i projektet?
Ved at analysere og simulere forskellige design- og konstruktionsalternativer kan man identificere optimerede løsninger, der kræver mindre råmaterialer, samtidig med at de opfylder de nødvendige funktionelle og tekniske krav.</t>
  </si>
  <si>
    <t>Reducering af råstofforbrug, øget cirkularitet og styrket Asset Management</t>
  </si>
  <si>
    <t>Håndtering af jord på eller nær byggepladsen. Dermed  øge genbrug af jord og reducere råstofforbruget og i mange tilfælde mindske udgifter og klimapåvirkning.</t>
  </si>
  <si>
    <t>Håndtering af jord på eller nær byggepladsen. Effektiv inddeling og håndtering af den jord, som bruges på projektet, andre projekter eller skal bortskaffes, fx i forhold til en Materialehåndteringsplan. 
Dermed  øge genbrug af jord og reducere råstofforbruget og i mange tilfælde mindske udgifter og klimapåvirkning.</t>
  </si>
  <si>
    <t>Minimering af transport af potentielt meget store mængder jord, som i nogle tilfælde kan være svære at komme af med og dermed en stor omkostning, som sjældendt er medregnet.
Undgå indkøb og transport af jomfruelige råstoffer.</t>
  </si>
  <si>
    <t>Øge genindbygningsmængden af opgravede materialer. Dermed øge genbrug og reducere råstofforbruget og i mange tilfælde reducere udgifter og klimapåvirkning.</t>
  </si>
  <si>
    <t>Undgå at skulle bortkøre store mængder materialer, som både medfører uforbeholdsmæssigt store udgifter og stort ressourcetræk.</t>
  </si>
  <si>
    <t>Reducering af råstofforbrug igennem krav til leverandører og producenter</t>
  </si>
  <si>
    <t>Anvend BIM til at simulere forskellige designalternativer. Brug modellerne til at visualisere og optimere designet, så der anvendes færrest mulige råmaterialer.</t>
  </si>
  <si>
    <t>Skal arbejdet udføres af bygherren selv, eller skal opgaven løses af en ekstern?
Hvilke data er tilgængelige for projektområdet, såsom opmålinger, boreprøver, materiale fra tidligere projekter?
Hvis man som bygherrer, vælger selv at stå for ressourcekortlægningen, så skal man overveje hvem, som deltager. Det er værdifuldt at have udførelseskompetencer med i en ressourcekortlægning ift praktiske forhold om arbejdsgange og arbejdsmiljø.
Hvis man ikke har en Materialehåndteringsplan (se Organisationsværktøjer), kan en Ressourcekortlægning være en god igangsætter for dette.
Se Ydelsesbeskrivelse for Ressourcekortlægning.</t>
  </si>
  <si>
    <t>Identificer potentielle oplagsområder inden for projektets matrikel. Overvej, hvordan den opgravede jord kan lagres for at maksimere dens værdi og genanvendelsespotentiale, samtidig med at økonomiske omkostninger minimeres.</t>
  </si>
  <si>
    <t xml:space="preserve">Undersøg hvilke data om hvad der er under overfalden der er tilgængelig. Heraf afstem hvilke forundersøgelser der er behov for.
Start med at identificere områder, der skal opgraves. Udfør indledende forundersøgelser for at få indsigt i jordens kvalitet og klasse. Overvej, hvorvidt data fra Ressourcekortlægningen kan integreres her.
Man kan med fordel sammentænke det her forslag med både Ressourcekortlægning og Materialehåndteringsplan (under Organisatoriske værktøjer) 
</t>
  </si>
  <si>
    <t xml:space="preserve">Identificer områder, hvor jorden er ustabil eller har dårlige bæreevneegenskaber, og hvor kalkstabilisering kan være relevant.
Udfør jordbundsundersøgelser for at vurdere jordens sammensætning og egenskaber.
Evaluér om kalkstabilisering er den rette metode til at forbedre jordens bæreevne og stabilitet i de pågældende områder.
</t>
  </si>
  <si>
    <t>Det er essentielt at kartlægge hvilke materialer, der sandsynligvis vil blive opgravet under projektet, og hvordan de kan genbruges. Dette indebærer at vurdere materialets kvalitet, mængde og egnethed til reetablering.
Se også tiltaget Ressourcekortlægning
Hvis den pågældende myndighed ikke har klare retningslinjer for opbevaring af materialer, kan der findes inspiration i andre myndigheders krav, herunder Københavns Kommunes.</t>
  </si>
  <si>
    <t>Kan projektet planlægges, således at udvalgte arbejder undgås om vinteren eller kan byggepladsen lukkes henover vinteret?
Vurder projektets tidsramme og muligheden for at undgå vinterarbejde. Overvej de fordele, såsom reducerede driftsomkostninger, mindre forstyrrelse fra vejrliget og øget sikkerhed for arbejdere.</t>
  </si>
  <si>
    <t>I planlægningsfasen er det essentielt at igangsætte en tidlig dialog med både vej- og miljømyndighederne. At engagere disse myndigheder kan afklare potentielle udfordringer og sikre, at projektets grundlag respekterer lokale reguleringskrav, miljøstandarder og trafikale forhold. Dette bidrager til en mere smidig og forudsigelig projektudvikling. Samtidig giver det mulighed for at forklare om de mål og visioner, som man som bygherre har på det pågældende projekt. 
Der kan ligeledes tidligt drages inspiration fra andre myndigheder, som har arbejdet progressivt med forskellige tiltag, der reducerer forbruget af jomfruelige råstoffer.</t>
  </si>
  <si>
    <t>Start med at fastlægge projektets mål i forhold til genbrug af asfalt. Med en målsætning om 60% genbrugsasfalt i GAB og 30% i slidlag, er det essentielt at lægge en plan for, hvordan disse procentsatser opnås. Sørg for at det er en del af projektbeskrivelse og/eller anlægsprogram</t>
  </si>
  <si>
    <t>Del af projektbeskrivelse</t>
  </si>
  <si>
    <t>Identificer potentielle zoner, hvor gammelt slidlag og bærelag findes. Overvej, hvordan disse materialer kan affræses eller opbrydes i lag for at maksimere deres genbrugspotentiale og bevar deres kvalitet.</t>
  </si>
  <si>
    <t>Overvej mulighederne for at anvende slaggegrus som erstatning for traditionelle materialer i projektet. Dette indebærer at tage hensyn til projektets specifikke behov, trafikbelastning, lokal tilgængelighed af slaggegrus og relevante tekniske specifikationer. Del af projektbeskrivelse. 
Sørg for dialog med vej- og miljømyndigheder</t>
  </si>
  <si>
    <t>Identificer potentielle områder i projektet, hvor KAS og KAB kan anvendes som erstatning for jomfruelige materialer. Analyser de miljømæssige og økonomiske fordele ved at tage denne tilgang. Sørg for at det er en del af en projektbeskrivelse eller et anlægsprogram.
Sørg for dialog med vej- og miljømyndigheder</t>
  </si>
  <si>
    <t>Start med en vurdering af fortovsflisernes tilstand på projektområdet. Dette vil give en indsigt i, hvilken mængde der potentielt kan genbruges og hvilken forberedelse der kræves for at gøre dem klar til genbrug.
Samtænk gerne med tiltaget Ressourcekortlægning</t>
  </si>
  <si>
    <t>Del af projektbeskrivelsen. 
Opmærksomhedspunkt ved Ressourcekortlægning</t>
  </si>
  <si>
    <t>Identificering og specificering af de nødvendige materialer til projektet. Dette indebærer en detaljeret gennemgang af projektets krav og specifikationer for at sikre, at de rigtige materialer bliver valgt.</t>
  </si>
  <si>
    <t>Inden byggeprojektet påbegyndes, bør der udarbejdes en affaldsplan. Denne plan identificerer og beskriver de forskellige typer affald, der forventes at blive genereret under projektet, og fastlægger de nødvendige foranstaltninger til opbevaring, sortering og håndtering af affaldet.</t>
  </si>
  <si>
    <t>En omhyggelig planlægning og koordinering af logistik og fragt er afgørende. Dette indebærer at identificere de nødvendige materialer, udstyr og ressourcer til projektet samt fastlægge leveringstidspunkter og transportmetoder. En tidsplan og logistikplan bør udarbejdes, der tager højde for forskellige faktorer som vejrforhold, trafik, adgangsrestriktioner og byggepladsens indretning.</t>
  </si>
  <si>
    <t>Definer projektets behov og mål i forhold til BIM. Stil de nødvendige spørgsmål om modellernes brug i drift, entreprenørmaskiners behov og muligheden for en digital tvilling. Beslut hvilket BIM-niveau, der er mest hensigtsmæssigt for projektet.
Hvad er der af eksisterende opmåling eller anden data om projektområdet?</t>
  </si>
  <si>
    <t>Vælg rådgivere med viden om korrekt jordhåndtering og oplagring. De kan rådgive om, hvordan jorden bedst opbevares for at beskytte dens kvalitet og værdi.</t>
  </si>
  <si>
    <t>Beskriv ønsket i rådgiverudbuddet. Eventuelt på baggrund af opgave fra rådgiver eller ydelsesbeskrivelse. Da selektiv opgravning ikke er en kendt ydelse eller leverance, vil det være svært at bede om referencer herpå. Men man kan bede rådgiveren beskrive, hvordan de vil sørge for at lave et projekt, der sikrer at de forskellige materialer bliver håndteret bedst i henhold til deres kvalitet.
Tilgængelige data synliggøres
Ønskede forundersøgelser beskrives.</t>
  </si>
  <si>
    <t xml:space="preserve">Beskriv kalkstabilisering som et potentielt ønske i projektet.
Søg rådgivere med erfaring inden for kalkstabilisering. Deres viden kan guide projektet gennem de tekniske aspekter af stabiliseringen, herunder doseringskrav, blandingsmetoder og testprocedurer.
</t>
  </si>
  <si>
    <t>Resultat fra planlægning beskrives i rådgiverudbud. Alternativt bedes rådgiver levere en ydelse herom</t>
  </si>
  <si>
    <t>Fremgå af tidsplan eller som ønske til rådgiverens projektering. Husk at medtag særlige ønsker til midlertidige løsninger, hvis behov herfor. Søg eventuelt rådgivere med erfaring i årstidsplanlægning og de specifikke udfordringer, vinteren kan præsentere for dit projekttype.</t>
  </si>
  <si>
    <t>Overvej hvem, som håndterer opgaver omkring myndighedsinddragelse. Beskriv hvem, hvad og hvornår i ATR.
Ved udvælgelse af rådgivere bør man vælge dem med stærke kompetencer inden for myndighedsdialog. En rådgiver med erfaring i at arbejde sammen med myndigheder om netop jeres ønskede tiltag kan effektivt formidle projektets intentioner og sikre en forståelse for myndighedernes krav og forventninger.</t>
  </si>
  <si>
    <t xml:space="preserve">Ved udvælgelse af rådgivere bør du fokusere på dem, der har erfaring med høje genbrugsprocenter i asfaltarbejde og kan vejlede i forhold til best practice..
</t>
  </si>
  <si>
    <t xml:space="preserve">Sørg for at engagere rådgivere, der har erfaring med design og specifikationer for koldblandet asfalt.
</t>
  </si>
  <si>
    <t xml:space="preserve">I beskrivelsen og ATR indføres tekst om krav/ønske om anvendelse af ønske/hensigt.
</t>
  </si>
  <si>
    <t xml:space="preserve">I beskrivelsen og ATR indføres tekst om krav/ønske om anvendelse af ønske/hensigt.
Overvej at vælge rådgiver, der har ekspertise inden for selektiv affræsning og opbrydning. Deres viden vil være vigtig for at sikre, at processen udføres korrekt og effektivt.
</t>
  </si>
  <si>
    <t xml:space="preserve">Engagér rådgivere, der har erfaring med anvendelse af slaggegrus, og som kan rådgive om dets egenskaber, fordele og begrænsninger i forhold til projektets krav.
</t>
  </si>
  <si>
    <t xml:space="preserve">Sikr dig, at de rådgivere, der udbydes, har erfaring med brugen af KAS og KAB i anlægsprojekter. Deres viden kan være vigtig for at sikre den rigtige anvendelse og kvalitetssikring af materialerne. Arbejdet med KAS og KAB er dog i høj grad standardiseret, derfor bør alle rådgivere kunne håndtere det. Se eventuelt VDs eller KKs bestemmelser om KAS og KAB.
</t>
  </si>
  <si>
    <t xml:space="preserve">Sørg for, at potentielle rådgivere har viden om og erfaring med genbrug af fortovsfliser, og at de kan rådgive om de bedste metoder til dette.
</t>
  </si>
  <si>
    <t xml:space="preserve">I beskrivelsen og ATR indføres tekst om krav/ønske om anvendelse af ønske/hensigt.
</t>
  </si>
  <si>
    <t xml:space="preserve">I beskrivelsen og ATR indføres tekst om krav/ønske om anvendelse af ønske/hensigt.
</t>
  </si>
  <si>
    <t xml:space="preserve">Sørg for, at de rådgivende ingeniører og arkitekter har kompetencer inden for det valgte BIM-niveau og kan opfylde de fastsatte krav.
</t>
  </si>
  <si>
    <t>Udarbejd en strategisk plan for, hvordan materialerne vil blive håndteret, herunder sortering, opbevaring, genanvendelse, og deponering. Overvej også, hvordan uønskede materialer skal bortskaffes på en miljøvenlig måde.
Se gerne tiltaget "Materialehåndteringsplan" under Organisatoriske værktøjer</t>
  </si>
  <si>
    <t>Udvikl en detaljeret plan for oplagring af jorden på det valgte område. Dette skal inkludere tiltag for at beskytte jorden mod erosion, kontaminering og vejrforhold.</t>
  </si>
  <si>
    <t>Udarbejd en plan for, hvordan selektiv opgravning skal udføres, og hvordan jorden efterfølgende skal opbevares baseret på dens klasse og kvalitet. Integrer planen med ressourcekortlægning, hvis relevant.</t>
  </si>
  <si>
    <t>Designfasen skal inkludere specifikke detaljer om, hvordan kalkstabiliseringen vil blive udført. Dette omfatter valg af materialer, teknikker og maskiner, samt identifikation af mulige udfordringer i terrænet.</t>
  </si>
  <si>
    <t>Gennemgang af rådgivers forslag eller rådgivers indarbejdelse af bygherres oplæg.
Vælg rådgivere med erfaring i bæredygtige anlægsprojekter, og som forstår vigtigheden af at genbruge opgravede materialer. De vil kunne rådgive om de bedste metoder og teknikker til dette.
Hvis rådgiveren ikke er vant til at arbejde med direkte genbrug af opgravede materialer, kan det give store udfordringer.</t>
  </si>
  <si>
    <t>Design en plan, der maksimerer effektiviteten i de varmere måneder og minimerer behovet for at arbejde under vanskelige vinterforhold.</t>
  </si>
  <si>
    <t>Når de første konkrete forslag udarbejdes, bør disse drøftes med de relevante myndigheder. En tæt dialog på dette stadie kan hjælpe med at tilpasse forslagene til myndighedernes forventninger og samtidig identificere mulige udfordringer i god tid.</t>
  </si>
  <si>
    <t>Følg op på best practice. Overvej i øvrigt dialog med lokale asfaltproducenter, så asfalten ikke skal transporteres langt fra eller særproduceres</t>
  </si>
  <si>
    <t>Ingen aktion</t>
  </si>
  <si>
    <t>Udvikl en detaljeret plan for, hvordan affræsning og opbrydning skal udføres. Dette skal inkludere opbevaringsmetoder for de adskilte materialer og beskyttelsestiltag.</t>
  </si>
  <si>
    <t>Udarbejd forslag til, hvordan slaggegrus kan implementeres i projektet, baseret på teknisk vurdering, økonomiske overvejelser og miljømæssige fordele.</t>
  </si>
  <si>
    <t>Ingen aktion - tiltaget er i høj grad standardiseret.</t>
  </si>
  <si>
    <t>Design en plan for, hvordan de genbrugelige fortovsfliser skal indsamles, opbevares, og genlægges i projektet. Hvert skridt skal tage hensyn til flisernes kvalitet og holdbarhed.</t>
  </si>
  <si>
    <t xml:space="preserve">Opfølgning.
Er der mulighed for, at tilvælge skræddersyede produkter fremfor standard størrelser?
</t>
  </si>
  <si>
    <t>Anvend BIM til at simulere forskellige designalternativer. Brug modellerne til at visualisere og optimere designet, så der anvendes færrest mulige råmaterialer.
Rådgiver producerer præcise mængdeudtræk og materialelister baseret på den virtuelle model. Dette gør det muligt at bestille nøjagtigt den mængde materialer, der er behov for til anlægsprojektet, og undgå overbestilling eller spild. Ved at minimere overskydende materialer reduceres råstofforbruget.</t>
  </si>
  <si>
    <t>Udbudsdokumenter bør klart specificere forventningerne til håndtering af materialer. Dette inkluderer krav til ressourcekortlægning, genanvendelsesstrategier og bortskaffelsesprocedurer.</t>
  </si>
  <si>
    <t>Inkluder krav og specifikationer for, hvordan den opgravede jord skal opbevares i udbudsdokumenterne. Vær specifik omkring forventningerne til oplagring og beskyttelse af jorden.</t>
  </si>
  <si>
    <t xml:space="preserve">Inkluder specifikationer for forundersøgelser og krav til selektiv opgravning. Klargør også, hvordan jord skal klassificeres og opbevares.
</t>
  </si>
  <si>
    <t xml:space="preserve">Udbudsmaterialet skal klart beskrive kravene og forventningerne til kalkstabiliseringen. Dette vil hjælpe potentielle entreprenører med at forstå projektets omfang og sikre, at de byder med de korrekte specifikationer i tankerne.
Specificér kravene til stabiliseringen, herunder mængden af kalk og eventuelle andre tilsætningsstoffer.
</t>
  </si>
  <si>
    <t>Designfasen bør indeholde en strategi for opbevaring, behandling og genbrug af opgravede materialer. Dette kan inkludere forslag til midlertidige lagringsområder og procedurer for sortering og behandling.</t>
  </si>
  <si>
    <t>Klargør i udbudsmaterialet, at arbejdet skal struktureres omkring en årstidsplan, der tager hensyn til vinterpausen. Dette vil guide potentielle entreprenører i deres tilbudsgivning.</t>
  </si>
  <si>
    <t>Ved udarbejdelse af udbudsmaterialet er det vigtigt at inkorporere feedback og krav fra myndighederne, så eventuelle bydere er fuldt informeret om projektets rammer. Dette reducerer risikoen for misforståelser og komplikationer i senere faser.</t>
  </si>
  <si>
    <t>I udbudsmaterialet bør kravene om genbrug klart og utvetydigt fremgå. Dette hjælper med at sikre, at entreprenører forstår og indretter sin bestilling hos asfaltproducenter efter kravene.</t>
  </si>
  <si>
    <t>Specifikationer for koldblandet asfalt, herunder mixdesign, kvalitet og performancekriterier, bør klart defineres i udbudsmaterialet.</t>
  </si>
  <si>
    <t>Inkluder krav og specifikationer for selektiv affræsning og opbrydning i udbudsdokumenterne. Dette skal sikre, at de genanvendelige materialer håndteres korrekt.</t>
  </si>
  <si>
    <t>Specificér klart kravene til slaggegrus i udbudsmaterialet, herunder dets kvalitet, bearbejdning og relevante performancekriterier.</t>
  </si>
  <si>
    <t>Rådgiver finder mængderne og indskriver i TBL</t>
  </si>
  <si>
    <t>Rådgiver finder mængderne og indskriver i TBL. SAB beskriver arbejdsgangene. Inkluder klare specifikationer for genbrug af fortovsfliser i udbudsdokumenterne. Dette sikrer, at entreprenører forstår og kan opfylde disse forventninger.</t>
  </si>
  <si>
    <t>I TBL og TAG anføres at det køres til depot. 
I SAB anføres at det leveres og hentes fra depot.</t>
  </si>
  <si>
    <t>Der bør etableres dedikerede områder til opbevaring af affald på byggepladsen. Disse områder skal være tilstrækkeligt dimensionerede og udstyret med passende affaldscontainere eller beholdere. Affaldet bør placeres sikkert og i overensstemmelse med gældende regler og forordninger for affaldshåndtering.</t>
  </si>
  <si>
    <t>Byggepladsens adgangsveje og logistikområder skal planlægges og organiseres for at lette den indgående og udgående trafik af materialer og udstyr. Det kan være nødvendigt at etablere midlertidige kørselsveje, losningsområder og lagringspladser for at optimere logistikken og minimere forsinkelser.
Det er vigtigt at byggeleder inddrages i planlægningen af byggepladsen og udførelsestidsplanen</t>
  </si>
  <si>
    <t xml:space="preserve">Rådgiver integrerer informationer om materialers egenskaber, levetid og potentiale for genanvendelse i BIM-modellen så der let identificere materialer, der kan genbruges eller genanvendes i andre projekter. 
Dette sætter et krav til bygherrens Asset Management eller blot lagring af digital viden. Ved indførelse af materialepas, eller lignende, vil dette være et fordel.
</t>
  </si>
  <si>
    <t>Eventuelt prioriter entreprenører med erfaring i genbrug og genanvendelse af specifikke arbejder. Sikr at materialehåndteringen er velbeskrevet i udbuddet.</t>
  </si>
  <si>
    <t>Afspejles i alle udbudsdokumenter, særligt TBL, TAG, SAB og tegninger.
Alternativt kan man bede entreprenøren om at komme med et oplæg, hvilket vil kræve tid og samarbejde. 
Vælg entreprenører, der har erfaring med korrekt jordoplagring. Deres ekspertise vil være afgørende for at beskytte jordens værdi.</t>
  </si>
  <si>
    <t>Afspejles i alle udbudsdokumenter, særligt TBL, TAG, SAB og tegninger. Der skal fremgå detaljerede planer og snit af forholdende.
Alternativt kan man bede entreprenøren om at komme med et oplæg, hvilket vil kræve tid og samarbejde.</t>
  </si>
  <si>
    <t>Afspejles i alle udbudsdokumenter, særligt TBL, TAG, SAB og tegninger.
Alternativt kan man bede entreprenøren om at komme med et oplæg, hvilket vil kræve tid og samarbejde.
Det kan være nødvendigt, at entreprenøren viser erfaring med, at arbejde med kalkstabilisering. Deres tekniske kompetence og tidligere erfaring kan være afgørende for projektets succes.</t>
  </si>
  <si>
    <t>Afspejles i alle udbudsdokumenter, særligt TBL, TAG, SAB og tegninger.
Alternativt kan man bede entreprenøren om at komme med et oplæg, hvilket vil kræve tid og samarbejde.
Hvis det stilles som krav, skal udbudsdokumenter klart angive kravene til genbrug af opgravede materialer. Dette sikrer, at entreprenører byder med dette fokus i tankerne og er forberedte på genbrug.
Ved valg af entreprenør, prioriter dem med erfaring med genbrug af materialer. Deres ekspertise kan sikre en effektiv gennemførelse.</t>
  </si>
  <si>
    <t>Eventuel prioriter entreprenører, der har erfaring med at arbejde inden for en stram tidsramme, og som forstår betydningen af årstidsplanlægning. Man kan overveje bonusordning, men det er ikke et 'must'.</t>
  </si>
  <si>
    <t>Ved modtagelse af bud fra entreprenører bør man sikre, at de har en god forståelse for myndighedskravene. Dette kan sikre en mere effektiv udførelsesfase og mindre risiko for konflikter.</t>
  </si>
  <si>
    <t>Rådgiver indfører krav i TBL, TAG og SAB</t>
  </si>
  <si>
    <t>Vurder bud fra entreprenører, der har erfaring med lægning af koldblandet asfalt. Det er vigtigt at vælge en entreprenør med korrekt udstyr og teknisk knowhow.</t>
  </si>
  <si>
    <t>I TBL skrives at bærelag og slidlag affræses og opbevares hver for sig. Desuden leveres slidlag til slidlagsgenbrug og bærelag leveres enten til genbrugsstabil eller genbrugsasfalt hos asfaltmodtager.
For at sikre den største grad af cirkulær ressourceudnyttelse, bør fræsning ske ved normal (grov) fræsevalseopsætning.</t>
  </si>
  <si>
    <t>Vurder eventuel bud fra entreprenører baseret på deres evne og erfaring med at anvende slaggegrus i lignende projekter. Alternativt gør det meget klart, at der stilles krav om anvendelsen af slaggegrus.</t>
  </si>
  <si>
    <t>Rådgiver indfører krav i TBL, TAG og SAB. Det kan overvejes om der skal udvælges entreprenører med erfaringer med KAS og KAB.</t>
  </si>
  <si>
    <t>Rådgiver indfører krav i TBL, TAG og SAB.
Overvej om entreprenøren skal vedlægge en beskrivelse af deres ide til genbrug af fortavsfliser, på baggrund af det projekterede.
I entreprenørudbud kan der gives fratræk pr. genbrugte fortovsflise. Fx passende med 50% af prisen på en leveret.</t>
  </si>
  <si>
    <t>Bed entreprenøren beskrive, hvordan de vil arbejde med digital modtagekontrol og lagring.
Alternativt kan der stilles krav til at al dokumentation skal ske digitalt, enten via forudbestemt portal eller mail - indscanning skal undgås.</t>
  </si>
  <si>
    <t>1) indfør som krav i særligt SAB at, eller 2) Bed entreprenøren beskrive hvordan denne vil sikre at: Affaldet sorteres korrekt for at muliggøre genanvendelse og korrekt bortskaffelse. Dette kan omfatte at opstille forskellige beholdere eller containere til specifikke affaldstyper, såsom træ, metal, plast, byggematerialer osv. Arbejdstagerne skal være opmærksomme på de korrekte sorteringsprocedurer og uddannes om affaldshåndtering.</t>
  </si>
  <si>
    <t>Afspejles i planer i udbud.
Udpensl hvad entreprenøren skal vise i sin tidsplan.</t>
  </si>
  <si>
    <t xml:space="preserve">Entreprenøren skal have muligheden for at styre arbejder efter modeller. </t>
  </si>
  <si>
    <t>Udførelsesprojekt / projektgennemgangsmøde</t>
  </si>
  <si>
    <t>Diskuter ressourcekortlægningsplanen i detaljer. Alle parter skal være informeret om, hvordan materialer skal sorteres, opbevares og genanvendes.</t>
  </si>
  <si>
    <t>Gennemgå oplagringsplanen i detaljer. Sikre, at alle parter forstår, hvordan og hvor jorden skal opbevares, og hvilke beskyttelsestiltag der skal implementeres</t>
  </si>
  <si>
    <t>Gennemgå i detaljer planen for selektiv opgravning og forundersøgelser. Sikre, at alle parter forstår kravene og procedurerne.</t>
  </si>
  <si>
    <t>Inden arbejdet begynder, bør alle aspekter af kalkstabilisering gennemgås detaljeret. Dette sikrer, at alle parter forstår processen og er klar over deres roller og ansvar.</t>
  </si>
  <si>
    <t>Gennemgå planen for opgravning og genbrug af materialer, så alle er på samme side. Diskuter opbevaring, sortering og behandling for at sikre optimal genbrug.</t>
  </si>
  <si>
    <t>Gennemgå årstidsplanen detaljeret, og sikre at alle aspekter af projektets timing er klare for alle involverede parter.</t>
  </si>
  <si>
    <t>Inden udførelsen påbegyndes, er det afgørende at gennemgå alle aspekter af projektet med myndighederne. Dette kan afklare eventuelle sidste-minuts spørgsmål og sikre, at projektet er på rette spor.</t>
  </si>
  <si>
    <t>Gennemgang af metoder og processer for affræsning og opbevaring af asfaltmaterialer. Sikr, at slidlag og bærelag affræses separat for at kunne genbruge mest muligt.</t>
  </si>
  <si>
    <t>Gennemgå detaljeret planlægning af lægningen af den koldblandede asfalt, inklusiv forberedelser, udførelse og afsluttende arbejde.</t>
  </si>
  <si>
    <t>Arbejdsmetoder og materialevalg gennemgåes med entreprenør og optimeringer afsøges.
Gennemgå planerne for affræsning og opbrydning i detaljer. Sikre, at alle parter er klare over, hvordan processen skal udføres, og hvilke materialer der skal genanvendes.</t>
  </si>
  <si>
    <t>Gennemgå planen for anvendelse af slaggegrus med projektets aktører, sikre at alle forstår processen, og fastlæg detaljerne for implementeringen.</t>
  </si>
  <si>
    <t xml:space="preserve">Gennemgå planerne for brugen af KAS og KAB i detaljer. Sikre, at alle parter er på samme side, og at der er en fælles forståelse for, hvordan materialerne skal håndteres, særligt hvis entreprenøren ikke har arbejdet med KAS eller KAB før. </t>
  </si>
  <si>
    <t>Gennemgå de detaljerede planer for genbrug af fortovsfliser, sikre fælles forståelse blandt alle parter, og juster om nødvendigt.</t>
  </si>
  <si>
    <t>Arbejdsmetoder og materialevalg gennemgåes med entreprenør og optimeringer afsøges.</t>
  </si>
  <si>
    <t>Arbejdsmetoder og processer gennemgåes med entreprenør og optimeringer afsøges.</t>
  </si>
  <si>
    <t>Kan entreprenøren optimere? (husk at skræddersyede produkter kan komme med en meromkostning)
Klar og præcis kommunikation mellem bygherren, entreprenører og leverandører er afgørende. Alle parter skal være enige om specifikationer, mængder, kvalitetsstandarder og leveringstidspunkter for materialerne. Dette sikrer, at de rigtige materialer leveres på det rigtige tidspunkt.</t>
  </si>
  <si>
    <t>Det er vigtigt at entreprenørens bidrag kan implementeres, således der skabes en fælles forståelse for logistik og tidsplan.</t>
  </si>
  <si>
    <t>Gennemgå BIM-modellen med alle parter for at sikre forståelse og konsensus omkring designet og konstruktionen. Afklar eventuelle uoverensstemmelser.</t>
  </si>
  <si>
    <t>Under byggeprocessen skal ressourcekortlægningens procedurer nøje følges. Dette vil sikre, at materialerne genanvendes korrekt og effektivt, og at affald minimeres.
Byggeledelse og fagtilsyn gennemgår arbejdet og dokumentation.</t>
  </si>
  <si>
    <t>Implementer oplagringsplanen, når jorden opgraves. Følg nøje de fastsatte procedurer for at sikre jordens integritet og værdi.
Billededokumentation og tilsyn af opbevaring.
Mængder leveres som digitale data.</t>
  </si>
  <si>
    <t xml:space="preserve">Under opgravningen, følg den udstukne plan nøje. Jord skal sorteres omhyggeligt baseret på dens klasse og kvalitet, og derefter opbevares korrekt. Billededokumentation, leveringsdokumentation, opmåling og tilsyn </t>
  </si>
  <si>
    <t>Under selve udførelsen skal kalkstabiliseringen overvåges nøje for at sikre korrekt anvendelse og blandingsforhold. Regelmæssige tests kan være nødvendige for at bekræfte jordens styrke og stabilitet gennem processen.</t>
  </si>
  <si>
    <t>Under byggeprocessen, sørg for korrekt opbevaring og sortering af de opgravede materialer. Overvågning er nøglen her, da det sikrer, at materialerne forbliver i en tilstand, der er egnet til reetablering.
Billededokumentation og tilsyn af opbevaring.
Mængder leveres som digitale data.</t>
  </si>
  <si>
    <t>Tilsyn og opfølgning på eventuelle midlertidige løsninger, som påvirker arealer, materialer og trafik.
Implementer arbejdsplanen, og sørg for at alle milepæle nås rettidigt for at kunne lukke byggepladsen hen over vinteren, som planlagt.</t>
  </si>
  <si>
    <t>Under udførelsen er det vigtigt at opretholde en løbende dialog med myndighederne, så eventuelle udfordringer kan adresseres hurtigt. Dette kan være med til at undgå unødige forsinkelser og ekstra omkostninger.</t>
  </si>
  <si>
    <t>Byggeledelse og fagtilsyn gennemgår arbejdet og dokumentation.
Overvåg affræsningsprocessen for at sikre, at materialerne separeres korrekt. Verificer også, at genbrugsprocenterne i de nye asfaltblandinger opfylder kravene.</t>
  </si>
  <si>
    <t>Overvåg udlægningen af den koldblandede asfalt. Sørg for korrekt komprimering, overfladetemperatur og andre vigtige parametre for at sikre et kvalitetsresultat.</t>
  </si>
  <si>
    <t>Byggeledelse og fagtilsyn gennemgår arbejdet og dokumentation. Overvåg processen nøje for at sikre, at materialerne opbevares og beskyttes korrekt.</t>
  </si>
  <si>
    <t xml:space="preserve">Overvåg arbejdet for at sikre, at slaggegruset bruges korrekt, og at alle tekniske specifikationer overholdes.
Byggeledelse og fagtilsyn gennemgår arbejdet og dokumentation.
</t>
  </si>
  <si>
    <t xml:space="preserve">Byggeleder sørger inden start af udførsel at lave en bestilling på genbrugsstabil </t>
  </si>
  <si>
    <t>Genbrug fortovsfliserne som planlagt, samtidig med at man sørger for korrekt håndtering, opbevaring, og genlægning for at opnå det bedst mulige resultat.</t>
  </si>
  <si>
    <t>Byggeledelse og fagtilsyn gennemgår arbejdet og dokumentation.</t>
  </si>
  <si>
    <t>Det er vigtigt at opretholde en nøjagtig dokumentation af affaldshåndteringen på byggepladsen. Dette kan omfatte affaldsregistrering, herunder mængder, affaldstyper og destinationen for bortskaffelse eller genanvendelse. Dokumentationen kan være påkrævet af myndighederne eller bruges som en intern kontrolmekanisme.
Kontinuerlig overvågning og opfølgning af affaldshåndteringen er vigtig for at sikre, at planen og procedurerne følges korrekt. Byggepladsens personale og ansvarlige parter bør være opmærksomme på og rapportere eventuelle problemer eller afvigelser fra planen, så der kan træffes passende foranstaltninger.</t>
  </si>
  <si>
    <t>Byggeledelse og fagtilsyn gennemgår arbejdet og dokumentation. 
For at kunne planlægge arbejdet ordentligt, er det vigtigt at projekteringen er afsluttet og låst.</t>
  </si>
  <si>
    <t xml:space="preserve">Brug BIM-modellen som en central reference gennem hele udførelsen. Sikr, at ændringer  afspejles i modellen.
Byggeledelse og fagtilsyn gennemgår arbejdet og dokumentation. </t>
  </si>
  <si>
    <t>Når byggearbejdet er færdigt, gennemfør en evaluering af ressourcekortlægningen. Dette vil afdække, hvor effektivt materialerne blev genanvendt, og om yderligere forbedringer kan foretages i fremtidige projekter.</t>
  </si>
  <si>
    <t>Efter projektets afslutning, vurder effektiviteten af jordoplagringsstrategien. Overvej, om der er lektioner, der kan læres for fremtidige projekter.</t>
  </si>
  <si>
    <t>Efter opgravningen, gennemgå og evaluer processen. Overvej, om der var nogen uforudsete udfordringer, og hvordan de blev håndteret.</t>
  </si>
  <si>
    <t>Når kalkstabiliseringen er færdig, bør en omfattende kvalitetskontrol udføres. Dette vil bekræfte, at jorden nu har de ønskede egenskaber, og at stabiliseringen har været en succes.</t>
  </si>
  <si>
    <t>Efter reetablering med de opgravede materialer, gennemfør en kvalitetskontrol for at sikre, at alt er udført korrekt og at genbrugsmaterialerne fungerer som de skal.</t>
  </si>
  <si>
    <t>Efter afslutning af den aktive byggesæson, sikre en ordentlig nedlukning af byggepladsen for at beskytte materialer, udstyr og allerede færdiggjort arbejde mod vinterelementerne.</t>
  </si>
  <si>
    <t>Ved projektets afslutning bør der foretages en omhyggelig gennemgang med myndighederne for at sikre, at alle krav og forventninger er opfyldt. Dette kan også bidrage til en lettere godkendelsesproces.</t>
  </si>
  <si>
    <t>Afslut med det nødvendige lag varmblandet asfalt, hvis det er en del af designet. Verificer at alle arbejder er udført i henhold til specifikationerne.</t>
  </si>
  <si>
    <t>Når projektet er færdigt, vurder effektiviteten af affræsnings- og opbrydningsstrategien. Er der erfaringer, der kan tages med til fremtidige projekter?</t>
  </si>
  <si>
    <t>Bekræft at anvendelsen af slaggegrus har opfyldt de forventede kvalitetskriterier og at eventuelle opfølgende handlinger er adresseret.</t>
  </si>
  <si>
    <t>Efter projektets afslutning, vurder kvaliteten og effektiviteten af genbrugte fliser i forhold til nyindkøbte.</t>
  </si>
  <si>
    <t>Opdater BIM-modellen med den endelige konstruktion. Dette vil være værdifuldt for drift og vedligeholdelse samt eventuelle fremtidige renoveringer.
Modtaget data skal håndteres hensigtsmæssigt for fremtidig brug</t>
  </si>
  <si>
    <t>Hvad kan vi gøre bedre?
Evaluering på samarbejde med rådgiver og entreprenør er vigtig.
Effekt på pris er vigtig.
Muligheder for optimeringer afsøges til videre brug.</t>
  </si>
  <si>
    <t>Reflekter over processen med at opbevare jorden på matriklen. Hvad fungerede godt? Hvor kan forbedringer foretages? Feedbacken vil være værdifuld for fremtidige projekter.</t>
  </si>
  <si>
    <t xml:space="preserve">Reflekter over processen med forundersøgelser og selektiv opgravning. Identificer hvad der fungerede godt og potentielle områder til forbedring for fremtidige projekter </t>
  </si>
  <si>
    <t>Efter projektets afslutning er det vigtigt at reflektere over, hvad der gik godt, og hvor der kunne være forbedringer. Dette kan informere fremtidige projekter og hjælpe med at optimere processen.</t>
  </si>
  <si>
    <t xml:space="preserve">Vurder processen og effektiviteten af genbrug. Dette kan bidrage med værdifulde indsigter til fremtidige projekter, som ønsker at inkorporere lignende bæredygtige praksisser. </t>
  </si>
  <si>
    <t>Reflekter over effektiviteten af årstidsplanlægningen. Sammenlign omkostningsbesparelser, effektivitet og eventuelle udfordringer, der opstod.</t>
  </si>
  <si>
    <t>Efter projektets afslutning er det værdifuldt at evaluere samarbejdet med myndighederne. Læringer herfra kan anvendes i fremtidige projekter for at forbedre processen</t>
  </si>
  <si>
    <t>Vurder performance af den koldblandede asfalt over tid, inklusiv modstandsdygtighed over for trafikbelastning og vejrlig.</t>
  </si>
  <si>
    <t>Reflekter over hele processen. Hvad fungerede godt? Hvor kan forbedringer foretages? Denne feedback vil være værdifuld for fremtidige tiltag.</t>
  </si>
  <si>
    <t>Sammenlign slaggegrusets performance med traditionelle materialer over tid for at evaluere dets fordele og begrænsninger.</t>
  </si>
  <si>
    <t>Reflekter over processen. Hvad fungerede godt? Hvor kan der laves forbedringer for fremtidige projekter?</t>
  </si>
  <si>
    <t>I driftsfasen er det vigtigt at monitorere de kalkstabiliserede områder for at sikre, at de fortsat præsterer som forventet. Enhver afvigelse eller tegn på degradering bør adresseres hurtigt.</t>
  </si>
  <si>
    <t>Overvåg de reetablerede områder for at sikre, at genbrugsmaterialerne opfylder deres funktion og forbliver stabile over tid.</t>
  </si>
  <si>
    <t>Overvågning af byggepladsen gennem vinteren kan være nødvendig, selvom aktiviteten er minimal. Dette sikrer, at alt forbliver intakt og klar til genoptagelse i den efterfølgende byggesæson.</t>
  </si>
  <si>
    <t>I driftsfasen kan der opstå nye udfordringer, der kræver dialog med myndighederne. En proaktiv tilgang og løbende kommunikation kan hjælpe med at navigere disse udfordringer.</t>
  </si>
  <si>
    <t>Driftsmæssige erfaringer er vigtige.</t>
  </si>
  <si>
    <t>Overvåg regelmæssigt vejens tilstand, specielt områder med koldblandet asfalt, for at spotte tegn på nedbrydning eller skade.</t>
  </si>
  <si>
    <t>Monitorér de områder, hvor slaggegrus er blevet anvendt, for at identificere eventuelle vedligeholdelsesbehov eller ændringer i performance over tid.</t>
  </si>
  <si>
    <t>Hold øje med performance og holdbarhed af de genbrugte fortovsfliser, især i forhold til nyindkøbte. Dette kan hjælpe med fremtidige beslutninger om genbrug.</t>
  </si>
  <si>
    <t>Eftersynene giver mulighed for at vurdere kalkstabiliseringens langsigtede effektivitet. Eventuelle tegn på ustabilitet eller forringelse kan identificeres og rettes</t>
  </si>
  <si>
    <t>Eftersynene er en mulighed for at kontrollere de reetablerede områders tilstand, og om de opgravede materialer stadig opfylder deres funktion effektivt.</t>
  </si>
  <si>
    <t>Eftersynene er chancer for at vurdere, hvordan infrastrukturen performer og identificere eventuelle problemer. Inkludering af myndighederne i disse vurderinger kan sikre, at løsningerne eller tiltagene fungerer efter hensigten</t>
  </si>
  <si>
    <t>Undersøg den koldblandede asfalt for tegn på nedbrydning eller skade. Dette kan give indblik i asfaltens holdbarhed og performance over tid.</t>
  </si>
  <si>
    <t>Undersøg de genbrugte fortovsflisers tilstand og sammenlign med forventet levetid og kvalitet</t>
  </si>
  <si>
    <t>Genanvendelse af materialer via ressourcekortlægning kan have en positiv indvirkning på projektets CO2-fodaftryk ved at reducere behovet for nye materialer og minimere affald. En vurdering af denne besparelse bør foretages for at kvantificere projektets miljømæssige fordele.</t>
  </si>
  <si>
    <t>Ved at opbevare jorden lokalt, reduceres behovet for transport, hvilket kan medføre en markant reduktion i CO2-udslippet. Evaluér og dokumentér disse besparelser</t>
  </si>
  <si>
    <t>Ved at genanvende jorden fra projektstedet og ved at undgå transport og køb af ny jord, kan CO2-udslippet reduceres markant. Evaluér og dokumentér disse besparelser for at demonstrere projektets miljøfordele.</t>
  </si>
  <si>
    <t>Kalkstabilisering kan bidrage til projektets samlede CO2-aftryk. En vurdering af dette aftryk, herunder transport af materialer og brug af maskiner, bør foretages for at identificere mulige forbedringsområder.</t>
  </si>
  <si>
    <t>Dette kan føre til store CO2-besparelser. CO2-beregning af antal sparede kørte km kan beregnes. Kan i tilfælde erstatte CO2 udledning fra jomfruelige materialer.</t>
  </si>
  <si>
    <t>14-22 %</t>
  </si>
  <si>
    <t>Link</t>
  </si>
  <si>
    <t xml:space="preserve">Genbrug af gammelt slidlag og bærelag reducerer behovet for nye råmaterialer, hvilket kan medføre en markant reduktion i CO2-udslippet fra materialeproduktion. Evaluér og dokumentér disse besparelser </t>
  </si>
  <si>
    <t>CO2-beregning af antal sparede kørte km kan beregnes. Kan i tilfælde erstatte CO2 udledning fra nye fortovsfliser.</t>
  </si>
  <si>
    <t>CO2-beregning af antal sparede kørte (og sejlede) km kan beregnes. Kan i tilfælde erstatte CO2 udledning fra nye fortovsfliser.</t>
  </si>
  <si>
    <t>Anbefaling og initiativer</t>
  </si>
  <si>
    <t>Generelt</t>
  </si>
  <si>
    <t>Start med at identificere hvilke materialer der kræver modtagekontrol, og hvordan denne kontrol skal dokumenteres. Vælg den digitale platform eller værktøj, der skal bruges til opbevaring af disse data.
Alternativt kan man lade det være op til entreprenøren, ved at have et krav til at denne arbejder med digital modtagekontrol.</t>
  </si>
  <si>
    <t xml:space="preserve">Ressourcekortlægning </t>
  </si>
  <si>
    <t>Materialehåndteringsplan</t>
  </si>
  <si>
    <t>Årstidsplanlægning</t>
  </si>
  <si>
    <t>Jordstabilisering</t>
  </si>
  <si>
    <t>Generelt om krav til betonkonstruktioner</t>
  </si>
  <si>
    <t>Bygge- og anlægsmaterialer skal ses som ressourcer. Ressourcekortlægning går ud på at kortlægge materialer, som kan genanvendes direkte på samme projekt, samt lægge en plan for hvordan man håndterer de materialer, som ikke kan genanvendes på pågældende projekt. 
Håndteringen går både på udførelsesmetoder, opbevaring, genanvendelse og bortskaffelse/deponering.. Målet er at det skal være et værktøj til at planlægge og indsamle data om genanvendelse.
I mange tilfælde kan man med fordel udarbejde en Materialehåndteringsplan sammen med en Ressourcekortlægning.</t>
  </si>
  <si>
    <t xml:space="preserve">En Materialehåndteringsplan definerer, hvordan opgravede materialer skal håndteres, således at råstofforbruget kan reduceres og asset management kan understøttes. Dermed kan en optimal håndtering af materialer sikres i et stort projekt.
Kan med fordel integreres med den generele styring af, og den digitale del af, Asset Management. 
I mange tilfælde kan man med fordel udarbejde en Materialehåndteringsplan sammen med en Ressourcekortlægning.
</t>
  </si>
  <si>
    <t>En materialeplads er et mellemdepot, som kan være permanent eller midlertidig (projektjord). På en materialeplads kan anvendes til kartering, sortering og knusning af jord, grus, sand, beton og asfalt inden endelig anvendelse. 
En materialeplads giver gode data, potentielle økonomiske besparelser og, i mange tilfælde, en høj grad af cirkulær økonomi. Mulighed for at projektere og planlægge ud fra Asset Management.</t>
  </si>
  <si>
    <t>Kalkstabilisering er en teknik, der anvendes til at forbedre jordens egenskaber og stabilisere den til brug i anlægsprojekter</t>
  </si>
  <si>
    <t>Gammel slidlag kan blive til ny slidlag og gammel bunden bærelag kan blive til ny asfalt, hvis det affræses eller opbrydes i lag og opbevares hensigtsmæssigt</t>
  </si>
  <si>
    <t>At opnå 30% og 50% CO2-reduktion (i hhv. 2025 og 2030 fra baseline 2020) i lighed med regeringens mål om 70% CO2-reduktion i 2030 i henhold til 1990 niveau. På samme måde som regeringen ønsker at markedet og virksomhederne laver tiltag, der kan bidrage til at opnå dette mål, ønsker Københavns Kommune ligeledes at udfordre markedet med krav til materialeleverandører og entreprenører på KKs projekter.
Af betonkonstruktionsprojekter (fx bro og tunnelprojekter) svarer betonen samlede CO2-udledning for op mod 60-70% og her står cement for den altoverskyggende del – helt op til ca. 80 %. Reduktion af CO2-udledning fra cement kan ske ved:
1)	Anvendelse af cement med mindre CO2-udledning. Dette kan f.eks. opnås ved at substituere dele af cementen med flyveaske og microsilika.
2)	Bruge mindre cement per m3 beton. Dette kan f.eks. opnås ved at acceptere længere hærdetider for betonkonstruktioner.
3)	Anvende mindre beton gennem optimering af tværsnit. 
Stål til armering står for ca. 10 % af større betonkonstruktionsprojekters samlede CO2-udledning. Reduktion kan ske gennem at stille krav til anvendelse af genbrugsstål og forarbejdning vha. f.eks. grøn strøm.
Overordnede mål kan være at stille krav til LCA, EPDer og optimeret design, herunder BIM-niveau.
Konkrette mål kan være at reducere mængden af beton så meget som muligt i design af både midlertidige (fx sekantpæle) og permanente konstruktioner, eks. slankere konstruktioner eller substitutioner til betonen, brug af mere stål og mindre beton mv.</t>
  </si>
  <si>
    <t>Hvad skal dit projekt kunne ift BIM og digitalisering? Følgende spørgsmål bør stilles
 - Skal modellerne kunne bruges til drift, herunder CO2 -neutral drift?
 - Skal entreprenørmaskiner kunne arbejde efter modeller?
 - Skal der implementeres en grad af digital tvilling i projektet?</t>
  </si>
  <si>
    <t>Anvende ressourcer smart og potentielt reducere råstofforbruget.
Generere mindre transport til og fra byggepladsen.</t>
  </si>
  <si>
    <t>I mange tilfælde har bygherrerne behov for en plan, som beskriver, hvordan materialer på et stort projekt, håndteres mest effektivt i forhold til reducering af ressourceforbrug og økonomi. 
Giver et styrket kendskab til fremtidige materialestrømme. Giver et styrket Asset Management. Giver potentialer for at kunne planlægge og øge genbrug og dermed muligheden for at reducere råstofforbruget.</t>
  </si>
  <si>
    <t>Når materialer forlader bygherrernes byggepladser, kan det være svært at spore endedestinationerne - Det har bygherrerne i større grad behov for at kende. Både i forhold til rapportering og Asset Management. Det kan styres via mere nøjsom dokumentation eller en øget hjemtagelse af håndteringen ved fx. en Materialeplads eller et Jorddepot.</t>
  </si>
  <si>
    <t>Øge andelen af genbrugte og genanvendte materialer. Potentielle økonomiske besparelser.</t>
  </si>
  <si>
    <t xml:space="preserve">Hvad er mulighederne her? Logistik, bæreevne og ledningsføring er vigtige forhold. </t>
  </si>
  <si>
    <t>Hvilke data er tilgængelig?
Hvilke forundersøgelser skal laves? 
Hvor skal lige netop disse materialer bruges?
Eventuel samtænkning med Ressourcekortlægning.</t>
  </si>
  <si>
    <t>Skal det håndteres af den vindende entreprenør? Skal der indgåes en særskilt aftale herom med en anden privat part?</t>
  </si>
  <si>
    <t>Hvilke data er tilgængelig?
Hvilke forundersøgelser skal laves? 
Eventuel samtænkning med Ressourcekortlægning.</t>
  </si>
  <si>
    <t>Kan projektet planlægges, således at udvalgte arbejder undgås om vinteren?</t>
  </si>
  <si>
    <t>Hvilke materialer skal håndteres i projektet? For at kunne stille realistiske krav, skal de rette forundersøgelser eller den rette data indhentes.</t>
  </si>
  <si>
    <t>Identificer områder, hvor jorden er ustabil eller har dårlige bæreevneegenskaber, og hvor kalkstabilisering kan være relevant.
Udfør jordbundsundersøgelser for at vurdere jordens sammensætning og egenskaber.
Evaluér om kalkstabilisering er den rette metode til at forbedre jordens bæreevne og stabilitet i de pågældende områder.</t>
  </si>
  <si>
    <t>Hvilke hindringer er der for at stille høje krav til genbrugsandel i asfalten? Kan man på delstrækninger, forsøge at arbejde med endnu mere ambitiøse krav?
På store projekter er der ofte gode muligheder for at tage kalkulerede risici eller gennemtænkt innovation - det skal overvejes at bruges på de mest toneangivende materialer.</t>
  </si>
  <si>
    <t>Hvilke muligheder er der for at arbejde med koldblandet asfalt?</t>
  </si>
  <si>
    <t>Sørg for at forholde sig til de udfordringer, som er tilstede</t>
  </si>
  <si>
    <t xml:space="preserve">Resultater fra Ressourcekortlægning skal tydeligt fremgå af projektet. Det kan både vises via planer, udbudsdokumenter (SAB, TAG, TBL) og enkeltstående dokumenter.
Det skal overvejes, hvad, der skal ske, med de enekelte materialer (jf Materialehåndteringsplan). Ansvar, økonomi og omfang skal nøje overvejes, hvis materialehåndtering skal udpensles. 
Alternativt kan man overveje at entreprenøren om at komme med bud på materialehåndtering og eventuel opstille evalueringskriterier hertil.
</t>
  </si>
  <si>
    <t xml:space="preserve"> 
</t>
  </si>
  <si>
    <t>Tidsplan, udførelsestidsplan, udførelsessekvens, lokale forhold skal undersøges. Målet ift reducering af ressourceforbruget er at minimere jordhåndtering.</t>
  </si>
  <si>
    <t>Beskriv kalkstabilisering som en mulig metode eller et krav i udbudsmaterialet.</t>
  </si>
  <si>
    <t>Ssnit og planer skal vise krav til selektiv opbrydning samt eksisterende forhold. Der skal udarbejdes krav til de materialer, som undergår selektiv opgravning / affræsning.</t>
  </si>
  <si>
    <t xml:space="preserve">I udbudsprojekt indføres tekst om krav/ønske om anvendelse af ønske/hensigt.
</t>
  </si>
  <si>
    <t>Ressourcekortlægningen, og dets resultater, skal tydeligt fremgå af udbudsmaterialet, herunder TBL, TAG og SAB. Det kan give værdi også at have planer og snit, samt enkeltsående dokumenter.
Hvis projektet stadiog kan ændre sig i løbet af TE-projektering, skal dette tages højde for. 
Beskriv krav til dokumentation og afrapportering</t>
  </si>
  <si>
    <t xml:space="preserve">Ønsker fra Materialehåndteringsplan skal tydeligt fremgå af udbudsdokumenterne (TBL, TAG og SAB). Der kan også vedlægges enkeltstående dokumenter.
</t>
  </si>
  <si>
    <t xml:space="preserve">Materialehåndteringen skal tydeligt fremgå af udbudsdokumenterne (TBL, TAG og SAB). Der kan også vedlægges enkeltstående dokumenter.
</t>
  </si>
  <si>
    <t>Vedlæg alle forundersøgelser, samt opgravningsplaner og heraf materialehåndtering i udbudsmaterialet.</t>
  </si>
  <si>
    <t>Fremgå af tidsplan eller som ønske til rådgiverens projektering. Husk at medtag særlige ønsker til midlertidige løsninger, hvis behov herfor.</t>
  </si>
  <si>
    <t>Indfør krav i udbuddet, som afspejler den viden der er kendt. Det må forventes at TE skal inddrages i udformning af løsning.</t>
  </si>
  <si>
    <t xml:space="preserve">Specificér kravene til stabiliseringen.
</t>
  </si>
  <si>
    <t>Indfør krav i udbuddet. Alternativt bed TE om, at forholde sig til mulighederne.</t>
  </si>
  <si>
    <t>Ressourcekortlægning ajoruføres iht fastlagte geometri.
I mange tilfælde kan entreprenøren have gode forslag til optimering ift materialehåndtering eller -valg.
Dette bør tilskønnes.</t>
  </si>
  <si>
    <t>Materialehåndteringsplan ajoruføres iht fastlagte geometri.
I mange tilfælde kan entreprenøren have gode forslag til optimering ift materialehåndtering eller -valg.
Dette bør tilskønnes.</t>
  </si>
  <si>
    <t>Gode data. Økonomiske besparelser. Høj grad af cirkulær økonomi. Mulighed for at projektere og planlægge ud fra Asset Management.</t>
  </si>
  <si>
    <t>I mange tilfælde kan entreprenøren have gode forslag til optimering.
Dette bør tilskønnes.</t>
  </si>
  <si>
    <t>Gennemgang af rådgivers forslag eller rådgivers indarbejdelse af bygherres oplæg.</t>
  </si>
  <si>
    <t>Gennemgang af TEs forslag eller TE indarbejdelse af bygherres krav.</t>
  </si>
  <si>
    <t>Samarbejd med entreprenøren om at udvikle et detaljeret forslag til kalkstabiliseringen.
Fastlæg den nødvendige mængde kalk baseret på jordbundsundersøgelser og beregninger.
Vurdér den forventede effekt af kalkstabiliseringen på jordens egenskaber</t>
  </si>
  <si>
    <t>Identifikation af mulige designmodifikationer.  Sammenligning af emissionsfaktorer for indlejret CO2 i optimeret design og i traditionelt design (2020 baseline) via EPD’er og baseline beregninger.</t>
  </si>
  <si>
    <t>Følg op ved designleverancer</t>
  </si>
  <si>
    <t>Ressourcekortlægning gennemgåes med entreprenør og eventuelle optimeringer afsøges.</t>
  </si>
  <si>
    <t>Materialehåndteringsplanen gennemgåes med entreprenør og eventuelle optimeringer afsøges.</t>
  </si>
  <si>
    <t>Nøjsom gennemgang af den valgte løsning</t>
  </si>
  <si>
    <t>Aftal og koordinér entreprenørens arbejde med kalkstabiliseringen.
Overvåg kalkstabiliseringens udførelse for at sikre, at den udføres korrekt i henhold til planen.
Verificér, at jorden er blevet stabiliseret tilfredsstillende ved hjælp af kalk.
Gennemfør eventuelle nødvendige tests eller inspektioner for at dokumentere kvaliteten af stabiliseringen.</t>
  </si>
  <si>
    <t xml:space="preserve">Byggeplads: Identifikation af optimeringsmuligheder for anlægsarbejder og tilhørende logistik, eks. tørretider for beton, synergieffekter og intelligent styring af maskinel. </t>
  </si>
  <si>
    <t>Verificer løsning</t>
  </si>
  <si>
    <t>Krav til dokumentation og afrapportering følges.
Opgaven kan med fordel placeres hos byggeledelse eller eventuel bæredygtighedsledelse.</t>
  </si>
  <si>
    <t>Billededokumentation og tilsyn af opbevaring.
Mængder leveres som digitale data.</t>
  </si>
  <si>
    <t xml:space="preserve">Måling af CO2-reduktioner.
CO2-reduktioner skal verificeres ved EPD’er og materialemæng-der der indtastes i LCA.
Entreprenøren skal fremsende aktuelle EPD’er for anvendte råmaterialer, samt oplyse mængder af de indkøbte mate-rialer. 
LCA kan benyttes som værktøj til udregning af de samlede CO2-reduktioner. </t>
  </si>
  <si>
    <t>Mængdeopgørelser</t>
  </si>
  <si>
    <t>Opgør mængder og eventuelle besparelser ift ny granit</t>
  </si>
  <si>
    <t xml:space="preserve">Hvordan svarede projekteret med realiseret? Hvad skyldes eventuelle uoverensstemmelser? </t>
  </si>
  <si>
    <t>Vurder den samlede effekt af kalkstabiliseringen på anlægsprojektet.
Evaluer om kalkstabiliseringen har opfyldt de ønskede mål og forbedret jordens bæreevne og stabilitet som forventet</t>
  </si>
  <si>
    <t>Kalkstabilisering er en teknik, der anvendes til at forbedre jordens egenskaber og stabilisere den til brug i anlægsprojekter.</t>
  </si>
  <si>
    <t>Bygherrer kan opleve, at projekter kan genbruge eller genanvende i forskellig grad afhængig af fx en kommunegrænse eller endda internt i kommunen. Det betyder, at et forsyningsselskab kan fx kan få tilladelse til at anvende nedknust asfalt og beton som ubunden bærelag under befæstede arealer i en del af et projekt, med afslag i en anden del af det samme projekt, blot fordi projektet har krydset en kommunegrænse. Det fremhævede eksempel er ikke enkeltstående og bunder ikke i miljøhensyn, men i forskellige syn på genbrug, genanvendelse og nyttiggørelse. 
Når bygherrer oplever sådan, eller anden potentielt uhensigtsmæssig myndighedsbehandling, kan det være en hæmsko for reducering af råstofforbruget.</t>
  </si>
  <si>
    <t>Bygherre vurderer om pladsen kan findes indenfor eller nær projektområdet
Resultat fra planlægning beskrives i rådgiverudbud. Alternativt bedes rådgiver levere en ydelse herom</t>
  </si>
  <si>
    <t>Hvilke data er tilgængelig?
Hvilke forundersøgelser skal laves? 
Eventuel samtænkning med Ressourcekortlægning.
Beskriv ønsket i rådgiverudbuddet. Eventuelt på baggrund af opgave fra rådgiver eller ydelsesbeskrivelse.
Tilgængelige data synliggøres
Ønskede forundersøgelser beskrives.</t>
  </si>
  <si>
    <t>Kan projektet planlægges, således at udvalgte arbejder undgås om vinteren eller kan byggepladsen lukkes henover vinteret?
Kan der stilles lavere krav til Proctor-værdier?</t>
  </si>
  <si>
    <t>Identificer områder, hvor jorden er ustabil eller har dårlige bæreevneegenskaber, og hvor kalkstabilisering kan være relevant.
Udfør jordbundsundersøgelser for at vurdere jordens sammensætning og egenskaber.
Evaluér om kalkstabilisering er den rette metode til at forbedre jordens bæreevne og stabilitet i de pågældende områder.
Beskriv kalkstabilisering som et potentielt ønske i projektet.</t>
  </si>
  <si>
    <t>Kan projektet planlægges, således at udvalgte arbejder undgås om vinteren eller kan byggepladsen lukkes henover vinteret?
Fremgå af tidsplan eller som ønske til rådgiverens projektering. Husk at medtag særlige ønsker til midlertidige løsninger, hvis behov herfor.</t>
  </si>
  <si>
    <t>Inddrag relevante myndigheder. Beskriv og eller gå i dialog om hensigter og ønsker vedrørende tiltag, som reducerer råstofforbruget
Overvej hvem, som håndterer opgaver omkring myndighedsinddragelse. Beskriv hvem, hvad og hvornår i ATR.</t>
  </si>
  <si>
    <t>Del af projektbeskrivelse. 
Sørg for dialog med vej- og miljømyndigheder
I beskrivelsen og ATR indføres tekst om krav/ønske om anvendelse af ønske/hensigt.</t>
  </si>
  <si>
    <t>Del af projektbeskrivelsen. 
Opmærksomhedspunkt ved Ressourcekortlægning
I beskrivelsen og ATR indføres tekst om krav/ønske om anvendelse af ønske/hensigt</t>
  </si>
  <si>
    <t>Del af projektbeskrivelsen. 
Opmærksomhedspunkt ved Ressourcekortlægning
I beskrivelsen og ATR indføres tekst om krav/ønske om anvendelse af ønske/hensigt</t>
  </si>
  <si>
    <t>Identificering og specificering af de nødvendige materialer til projektet. Dette indebærer en detaljeret gennemgang af projektets krav og specifikationer for at sikre, at de rigtige materialer bliver valgt.
I beskrivelsen og ATR indføres tekst om krav/ønske om anvendelse af ønske/hensigt</t>
  </si>
  <si>
    <t>Inden byggeprojektet påbegyndes, bør der udarbejdes en affaldsplan. Denne plan identificerer og beskriver de forskellige typer affald, der forventes at blive genereret under projektet, og fastlægger de nødvendige foranstaltninger til opbevaring, sortering og håndtering af affaldet.
I beskrivelsen og ATR indføres tekst om krav/ønske om anvendelse af ønske/hensigt</t>
  </si>
  <si>
    <t>En omhyggelig planlægning og koordinering af logistik og fragt er afgørende. Dette indebærer at identificere de nødvendige materialer, udstyr og ressourcer til projektet samt fastlægge leveringstidspunkter og transportmetoder. En tidsplan og logistikplan bør udarbejdes, der tager højde for forskellige faktorer som vejrforhold, trafik, adgangsrestriktioner og byggepladsens indretning.
I beskrivelsen og ATR indføres tekst om krav/ønske om anvendelse af ønske/hensigt</t>
  </si>
  <si>
    <t>Hvad er der af eksisterende opmåling eller anden data om projektområdet?
I beskrivelsen og ATR indføres tekst om krav/ønske om anvendelse af ønske/hensigt</t>
  </si>
  <si>
    <t xml:space="preserve">Gennemgang af rådgivers forslag i forhold til Materialehåndteringsplan og mængder.
</t>
  </si>
  <si>
    <t>Beskriv kalkstabilisering som en mulig metode i udbudsmaterialet til udførelse af projektet.
Specificér kravene til stabiliseringen, herunder mængden af kalk og eventuelle andre tilsætningsstoffer.</t>
  </si>
  <si>
    <t>Opfølgning</t>
  </si>
  <si>
    <t>Projekterende finder mængderne og indskriver i TBL</t>
  </si>
  <si>
    <t>Identifikation af mulige designmodifikationer.  Sammenligning af emissionsfaktorer for indlejret CO2 i optimeret design og i traditionelt design (2020 baseline) via EPD’er og baseline beregninger.
Identifikation af mulige designmodifikationer.  Sammenligning af emissionsfaktorer for indlejret CO2 i optimeret design og i traditionelt design (2020 baseline) via EPD’er og baseline beregninger.
Byggeplads: Identifikation af optimeringsmuligheder for anlægsarbejder og tilhørende logistik, eks. tørretider for beton, synergieffekter og intelligent styring af maskinel. 
Transport: Kørsel på selve byg-gepladsen skal være så fossil-frit som muligt, eks. el, bio-dielsel eller brintdrevne køretøjer og maskinel. Kørsel til og fra byggepladsen skal være så kort og effektiv (intelligent styring) og fossilfrit som muligt. Trans-port af materialer via søvejen skal prioriteres</t>
  </si>
  <si>
    <t>I TBL og TAG anføres at det køres til depot. 
I SAB anføres at det leveres og hentes fra depot</t>
  </si>
  <si>
    <t>Projekterende producerer præcise mængdeudtræk og materialelister baseret på den virtuelle model. Dette gør det muligt at bestille nøjagtigt den mængde materialer, der er behov for til anlægsprojektet, og undgå overbestilling eller spild. Ved at minimere overskydende materialer reduceres råstofforbruget.
Projekterende integrerer informationer om materialers egenskaber, levetid og potentiale for genanvendelse i BIM-modellen så der let identificere materialer, der kan genbruges eller genanvendes i andre projekter. 
Dette sætter et krav til bygherrens Asset Management eller blot lagring af digital viden. Ved indførelse af materialepas, eller lignende, vil dette være et fordel.</t>
  </si>
  <si>
    <t>Der kan eventuelt indføres option på enkelte delposter.</t>
  </si>
  <si>
    <t>Afspejles i alle udbudsdokumenter, særligt TBL, TAG, SAB og tegninger.
Alternativt kan man bede entreprenøren om at komme med et oplæg, hvilket vil kræve tid og samarbejde.</t>
  </si>
  <si>
    <t>Afspejles i alle udbudsdokumenter, særligt TBL, TAG, SAB og tegninger.
Alternativt kan man bede entreprenøren om at komme med et oplæg, hvilket vil kræve tid og samarbejde.
Det kan være nødvendigt, at entreprenøren viser erfaring med, at arbejde med kalkstabilisering.</t>
  </si>
  <si>
    <t>Afspejles i udbudsmaterialet</t>
  </si>
  <si>
    <t>Rådgiver indfører krav i TBL, TAG og SAB.
I entreprenørudbud kan der gives fratræk pr. genbrugte fortovsflise. Fx passende med 50% af prisen på en leveret.</t>
  </si>
  <si>
    <t xml:space="preserve">Entreprenøren skal beskrive hvordan CO2 reduktionen for drift af byggepladsen kan opnås.
Ved store projekter: anvendelse af bod og bonus model.  Fastsættelse af nedre og øvre grænser for bod og bonus i udbudsmaterialet. Styring af bod og bonus i anlægsfasen via fx KPI’er. KPI’er skal være målbare og uden mulighed for fortolkning. KPI i dette mål er %-del CO2 reduktion. Bod og bonus skal benyttes på månedlig eller årlig basis via aktuelle værdier og frem-skrivninger, og justeres efter endt anlægsfase og slutfaktura.  </t>
  </si>
  <si>
    <t>Projektgennemgang m. Entreprenør</t>
  </si>
  <si>
    <t>RK gennemgåes med entreprenør og eventuelle optimeringer afsøges.</t>
  </si>
  <si>
    <t xml:space="preserve">Billededokumentation, leveringsdokumentation, opmåling og tilsyn </t>
  </si>
  <si>
    <t>Tilsyn og opfølgning på eventuelle midlertidige løsninger, som påvirker arealer, materialer og trafik.</t>
  </si>
  <si>
    <t xml:space="preserve">Byggeledelse og fagtilsyn gennemgår arbejdet og dokumentation.
</t>
  </si>
  <si>
    <t xml:space="preserve">Byggeledelse og fagtilsyn gennemgår arbejdet og dokumentation. </t>
  </si>
  <si>
    <t>Opsamling</t>
  </si>
  <si>
    <t>Modtaget data skal håndteres hensigtsmæssigt for fremtidig brug</t>
  </si>
  <si>
    <t>Hvad kunne lade sig gøre på den pågældende plads?</t>
  </si>
  <si>
    <t>CO2-beregning af antal sparede kørte km kan beregnes. Kan i tilfælde erstatte CO2 udledning fra jomfruelige materialer.</t>
  </si>
  <si>
    <t xml:space="preserve">Digital Tilbudsliste (DTBL) dækker over et værktøj, som skal understøtte indsamling og formidling af data om materialer, arbejder, mængder og økonomi for en bygherres samlede projektportefølje. 
En Digital tilbudsliste vil i udgangspunktet være tilgængelig via en hjemmeside eller i en cloud-funktion, men derudover er der ikke stor forskel på den måde der for nuværende arbejdes med tilbudslister. Overordnet skal tilbudslisten indeholde alle de mulige arbejder, som bygherren har på tværs af det projektportefølje, ligesom mange har for nuværende. Forskellen er at al data om projektet bliver tilgængeligt. Det giver store muligheder i forhold til prisestimering, materialestrømme og optimeringer herpå. En Digital Tilbudsliste kan med fordel samtænkes med alle de øvrige organisatoriske værktøjer, herunder særligt Materialestrømsanalyse. Med en ”Tilbudslisten (TBL)” vil aktuelle prisdata og materialeflow altid være opdateret og tilgængelige. 
</t>
  </si>
  <si>
    <t>Materialestrømsanalyse (Mass flow analysis, MFA) dækker over en metode til at analysere og præsentere de materialestrømme, som går ind og ud af en bygherres projekter og drift- og vedligeholdelsesopgaver. 
Værktøjet kan bruges digitalt eller manuelt. Ved digitalt forståes, at det er en funktion af den Digitale Tilbudsliste. Ved manuelt forståes, at værktøjet er et tilpasset excel ark, hvor projektdata indføres.</t>
  </si>
  <si>
    <t>En Materialehåndteringsplan (MHP) definerer, hvordan opgravede materialer skal håndteres, således at råstofforbruget kan reduceres og asset management kan understøttes. Dermed forankres håndtering af materialer i bygherrefunktionen.
Resultater fra analyser i MFA og Digital Tilbudsliste skal indarbejdes i værktøjet og derefter i udbudsparadigmer eller udbudsdokumenter.</t>
  </si>
  <si>
    <t>Udbudsparadigmer er en bygherres standardparadigme for fx Særlige Arbejdsbeskrivelser (SAB), Tilbudsliste (TBL) og Tilbuds- og Afregningsgrundlag (TAG) mv.
Når en bygherre har sine egne udbudsparadigmer, giver det, blandt andet, mulighed for at forankre tiltag og analyseresultater på tværs af alle bygherrens projekter.</t>
  </si>
  <si>
    <t xml:space="preserve">Bygherrerne mangler et værktøj til løbende indsamling af data om ressourceforbrug. Værktøjet vil ligeledes kunne give prisdata og prisudvikling.
</t>
  </si>
  <si>
    <t xml:space="preserve">Bygherrerne mangler datagrundlag til at analyser om, hvor og hvordan de kan reducere råstofforbruget mest effektivt. 
</t>
  </si>
  <si>
    <t xml:space="preserve">I mange tilfælde har bygherrerne behov for en plan, som beskriver, hvordan materialer på tværs af bygherrens projekter, håndteres mest effektivt i forhold til reducering af ressourceforbrug og økonomi. </t>
  </si>
  <si>
    <t xml:space="preserve">Ved intern udvikling:
Der er behov for en specialiseret IT-afdeling og en projektleder med kendskab til udbud og standardiserede projekter. Værktøjet skal også driftes.
Ved ekstern udvikling:
Kan værktøjet udvikles og sælges via ekstern leverandør?
Kan flere bygherrer gå sammen om udvikling?
</t>
  </si>
  <si>
    <t>Udgifter forventes at være lave. I mange tilfælde vil der være behov for at tilkøbe ekspertviden, men udgifterne forventes at kunne holdes nede, ved grundigt forarbejde.
Der skal udarbejdes en plan for drift af værktøjet.</t>
  </si>
  <si>
    <t>Udgifter forventes at være lave. I mange tilfælde vil der være behov for at tilkøbe ekspertviden, men udgifterne forventes at kunne holdes nede, ved grundigt forarbejde.
Der skal udarbejdes en plan for drift af værktøjet, driften kan forankres internt, men også tilkøbes eksternt.</t>
  </si>
  <si>
    <t>Ved Internt firma: Ved store volumner, kan de høje omkostning betales ved besparelse på projekter.
Ved rammeaftale: bør give en mere fordeltagtig pris og bedre data.
Ved partnerskab: Her kan der både være relativ lave omkostninger og store besparelser på projekter.</t>
  </si>
  <si>
    <t>Værktøjet passer med eksisterende værktøjer og processer. 
For nuværende er tilbudslister generelt excel-baserede dokumenter, uden automatiseret dataopsamling.</t>
  </si>
  <si>
    <t xml:space="preserve">Udbudsparadigmer er en gængs måde at styre udbudsdokumenter på tværs af branchen. </t>
  </si>
  <si>
    <t>Alle løsninger kan på sin vis passe de fleste af de danske bygherrer, så længe at det giver goegrafisk mening.</t>
  </si>
  <si>
    <t>Værktøjet kan give let overskuelige data, som let kan integreres i eksisterende og fremtidig arbejde og processer.</t>
  </si>
  <si>
    <t>Kan med fordel integreres med den generele styring af, og den digitale del af, Asset Management. Desuden skal værktøjets retningslinjer for hpndtering af materialer indskrives i udbudsparadigmer eller udbudsdokumenter. Resultater fra analyser i MFA og Digital Tilbudsliste skal indarbejdes i værktøjet og derefter i udbudsparadigmer eller udbudsdokumenter.</t>
  </si>
  <si>
    <t>Det anses som en overkommelig integration, som i mange tilfælde vil give mere genkendelige processer på de enkelte projekter.</t>
  </si>
  <si>
    <t>Det vil med stor sandsynlighed helt naturligt blive integreret i Udbudsparadigmer, Materialehåndteringsplan, MFA og den Digitale Tilbudsliste.</t>
  </si>
  <si>
    <t>Alle data om forbrug fra projekter indsamles automatisk, dermed kan alle data for materialestrømme og pris være tilgængelige.</t>
  </si>
  <si>
    <t>Ved at kende de materialestrømme, som er ind- og ud af bygherrens projektportefølje, kan man reducere råstofforbruget på på et databaseret grundlag. Man vil ligeledes kunne basere investeringer og prioriteter baseret på værktøjets resultater.
Viden vil i høj grad kunne deles med og bruges af lignende bygherrer.</t>
  </si>
  <si>
    <t>Giver et styrket kendskab til fremtidige materialestrømme. Giver et styrket Asset Management. Giver potentialer for at kunne planlægge og øge genbrug og dermed muligheden for at reducere råstofforbruget.</t>
  </si>
  <si>
    <t>Udbudsparadigmer er en oplagt vej at integrere analyseresultater og tiltag i projekter. I mange tilfælde kan udbudsparadigmer være en stor del af operationaliseringen bag implementering af innovation og nye tiltag.</t>
  </si>
  <si>
    <t>Koldblandede asfalt-bærelag (BSM) kan bruges i forbindelse med vedligeholdelsesarbejder, specielt ved vejstrækninger som er meget nedbrudte i form af lands- og tværgående revner og strækninger hvor nedbrydningen er så markant, at en almindelig slidlagsudskiftning ikke fører til en tilfredsstillende levetid, før næste driftsaktivitet.
På mindre veje kan koldblandet asfalt benyttes til at skabe et nyt fundament for vejen, hvorpå der afsluttes med et mindre lag varmblandte asfalt.
På visse større veje kan det bruges som belægningsfornyelse, hvor der afsluttes med et mindre lag varmblandet asfalt.</t>
  </si>
  <si>
    <t xml:space="preserve">KAS (knust asfalt), KAB (knust asfalt-beton) og KBT (Knust betong og tegl) er velkendte materialer. I visse tilfælde kan det give mening, at anvende fremfor jomfruelige grusgravsmaterialer.
</t>
  </si>
  <si>
    <t xml:space="preserve">KAS (knust asfalt) , KAB (knust asfalt-beton)  og KBT (Knust beton og tegl) er velkendte materialer. I visse tilfælde kan det give mening, at anvende fremfor jomfruelige grusgravsmaterialer.
</t>
  </si>
  <si>
    <t>KAS (knust asfalt), KAB (knust asfalt-beton) og KBT (Knust beton og tegl) er velkendte materialer. I visse tilfælde kan det give mening, at anvende fremfor jomfruelige grusgravsmaterialer.</t>
  </si>
  <si>
    <t>Anvendelse af forbrændingsslagge til bundsikring eller stabilgrus</t>
  </si>
  <si>
    <t>Forbrændingsslagge (FS) er et grundigt bearbejdet og kontrolleret restprodukt fra affaldsforbrænding. For nuværende foreskriver VDs udbudsforskrift at det anvendes til og med trafikklasse T4. Forbrændingsslagge er indarbejdet på forsøgsbasis på Nordhavnsvej, der er er en større trafiklasse end T4.
Dialog med vej- og miljømyndigheder er afgørende. Disse skal igangsættes før der arbejdes med tiltaget. Producenter af forbrændingsslagge, kan i mange tilfælde give de nødvendige oplysninger til myndighederne.</t>
  </si>
  <si>
    <t>Anvendelse af forbrændingsslagge til bundsikring</t>
  </si>
  <si>
    <t>Anvendelse af forbrændingsslagge til stabilgrus</t>
  </si>
  <si>
    <t>Forbrændingsslagge (FS) er et grundigt bearbejdet og kontrolleret restprodukt fra affaldsforbrænding. For nuværende foreskriver VDs udbudsforskrift at det anvendes til og med trafikklasse T4. Forbrændingsslagge er indarbejdet på forsøgsbasis på Nordhavnsvej, der er er en større trafiklasse end T4.</t>
  </si>
  <si>
    <t>Forbrændingsslagge (FS) er et grundigt bearbejdet og kontrolleret restprodukt fra affaldsforbrænding. Der pågår forsøg, der viser at forbrændingsslagge opfylder krav iht kornkurve for SGll.</t>
  </si>
  <si>
    <t>HUSK at trykke på knappen til højre for at formattere cellehøjden og give en bedre læseoplevelse.</t>
  </si>
  <si>
    <t>Gå nu til den fane/det ark som du har valgt fra rullelisten tidligere. Scroll ned til det eller de tiltag du har markeret interesse for. Herfra kan du scrolle horisontalt for at se de forskellige faser i en entreprise.</t>
  </si>
  <si>
    <t>Bygge- og anlægsmaterialer skal ses som ressourcer. Ressourcekortlægning går ud på at kortlægge materialer, som kan genanvendes direkte på samme projekt, samt lægge en plan for hvordan man håndterer de materialer, som ikke kan genanvendes på pågældende projekt. 
Håndteringen går både på udførelsesmetoder, opbevaring, genanvendelse og bortskaffelse/deponering. Målet er at det skal være et værktøj til at planlægge og indsamle data om genanvendelse.</t>
  </si>
  <si>
    <t xml:space="preserve">Man kan bede rådgiver stå for eller bidrage til ressourcekortlægningen.
Hvis ressourcekortlægningen er udført, indskrives i ATR at rådgiver gennemgår og løbende ajourfører.
</t>
  </si>
  <si>
    <t>Håndtering af jord på eller nær byggepladsen. Dermed at øge genbrug af jord og reducere råstofforbruget og i mange tilfælde mindske udgifter og klimapåvirkning.</t>
  </si>
  <si>
    <t>Håndtering af jord på eller nær byggepladsen. Effektiv inddeling og håndtering af den jord, som bruges på projektet, andre projekter eller skal bortskaffes, fx i forhold til en Materialehåndteringsplan. 
Dermed øges genbrug af jord og reducere råstofforbruget og i mange tilfælde mindskes udgifter og klimapåvirkning.</t>
  </si>
  <si>
    <t>Kalkstabilisering er en teknik, der anvendes til at forbedre jordens egenskaber og stabilisere den til brug i anlægsprojekter. Kalkstabilisering har været brugt i mange år, og der findes gængse standarder på området, fx har Vejdirektoratet en vejregel på området.</t>
  </si>
  <si>
    <t>Det er essentielt at kortlægge hvilke materialer, der sandsynligvis vil blive opgravet under projektet, og hvordan de kan genbruges. Dette indebærer at vurdere materialets kvalitet, mængde og egnethed til reetablering.
Se også tiltaget Ressourcekortlægning
Hvis den pågældende myndighed ikke har klare retningslinjer for opbevaring af materialer, kan der findes inspiration i andre myndigheders krav, herunder Københavns Kommunes.</t>
  </si>
  <si>
    <t xml:space="preserve">Myndighedsbehandling
 </t>
  </si>
  <si>
    <t>Bygherrer kan opleve, at projekter kan genbruge eller genanvende i forskellig grad afhængig af fx en kommunegrænse eller endda internt i kommunen. Det betyder, at et forsyningsselskab fx kan få tilladelse til at anvende nedknust asfalt og beton som ubunden bærelag under befæstede arealer i en del af et projekt, med afslag i en anden del af det samme projekt, blot fordi projektet har krydset en kommunegrænse. Det fremhævede eksempel er ikke enkeltstående og bunder ikke i miljøhensyn, men i forskellige syn på genbrug, genanvendelse og nyttiggørelse. 
Når bygherrer oplever sådan, eller anden potentielt uhensigtsmæssig myndighedsbehandling, kan det være en hæmsko for reducering af råstofforbruget. Tidlig dialog med relevante myndigheder som vejmyndigheden og miljømyndigheden er afgørende for at sikre et smidigt projektforløb. Ved at engagere myndighederne fra starten kan eventuelle udfordringer, restriktioner og krav identificeres og tages højde for i projektets indledende faser. Dette ikke kun reducerer risikoen for forsinkelser og uforudsete komplikationer, men fremmer også et samarbejdende forhold mellem alle involverede parter. Det styrker også projektets integritet ved at sikre, at det opfylder alle reguleringskrav og beskytter både det naturlige miljø og samfundets interesser.</t>
  </si>
  <si>
    <t>Der er et behov for en ensartet myndighedsbehandling vedrørende genbrug, genanvendelse og nyttiggørelse. Løsningen kan i mange tilfælde være dialog og tidlig inddragelse, men bygherrer har også et behov for en mere ensartet, og måske endda proaktiv, myndighedsbehandling af genbrug, genanvendelse og nyttiggørelse af materialer.</t>
  </si>
  <si>
    <t>Asfaltbærelag (GAB) tilsættes minimum 60% genbrugsasfalt
Alle slidlagstyper (herunder SMA) og bindelag tilsættes 30 % slidlagsgenbrug.
Det er en nødvendighed at affræse (og opbevare) slidlag og bærelag hver for sig.
Anfør krav i udbudapardigmer, alternativt følg rækkens trin</t>
  </si>
  <si>
    <t>Koldblandede asfalt-bærelag (BSM) kan bruges i forbindelse med vedligeholdelsesarbejder, specielt ved vejstrækninger som er meget nedbrudte i form af langs- og tværgående revner og strækninger hvor nedbrydningen er så markant, at en almindelig slidlagsudskiftning ikke fører til en tilfredsstillende levetid, før næste driftsaktivitet.
På mindre veje kan koldblandet asfalt benyttes til at skabe et nyt fundament for vejen, hvorpå der afsluttes med et mindre lag varmblandte asfalt.
På visse større veje kan det bruges som belægningsfornyelse, hvor der afsluttes med et mindre lag varmblandet asfalt.</t>
  </si>
  <si>
    <t xml:space="preserve">Del af projektbeskrivelse.
Start med at vurdere vejens nuværende tilstand for at afgøre, om koldblandet asfalt er det rette valg. Overvej, om det er bedst brugt som et midlertidigt bærelag, som forberedelse til et varmblandet lag, eller som en mere permanent løsning. </t>
  </si>
  <si>
    <t>Udarbejd en teknisk løsning, der benytter koldblandet asfalt. Denne bør overveje trafikmængde, vejbredde, undergrundens beskaffenhed, og ønsket levetid.</t>
  </si>
  <si>
    <t>Anvendelse af knust beton i GAB fremfor grusmaterialer. 
Anfør krav i udbudapardigmer.</t>
  </si>
  <si>
    <t xml:space="preserve">Gammelt slidlag kan blive til ny slidlag og gammel bunden bærelag kan blive til ny asfalt, hvis det affræses eller opbrydes i lag og opbevares hensigtsmæssigt.
Læs eventuelt mere på teknologisk.dk under projektet 'Cirkulær asfaltproduktion i Danmark'. </t>
  </si>
  <si>
    <t xml:space="preserve">Myndighedsbehandling
</t>
  </si>
  <si>
    <t>Man kan bede rådgiver stå for eller bidrage til ressourcekortlægningen.
Hvis ressourcekortlægning er udført, indskrives i ATR at rådgiver gennemgår og løbende ajourfører.</t>
  </si>
  <si>
    <t>Der er et behov for en ensartet myndighedsbehandling vedrørende genbrug, genanvendelse og nyttiggørelse. Løsningen kan i mange tilfælde være dialog og tidlig inddragelse, men bygherrer har også et behov for et mere ensartet, og måske endda proaktiv, myndighedsbehandling af genbrug, genanvendelse og nyttiggørelse af materialer.</t>
  </si>
  <si>
    <t>Gammel slidlag kan blive til ny slidlag og gammel bunden bærelag kan blive til ny asfalt, hvis det affræses eller opbrydes i lag og opbevares hensigtsmæssigt.
Læs eventuelt mere på Teknologisk.dk under projektet 'Cirkulær asfaltproduktion i Danmark'.</t>
  </si>
  <si>
    <t>Asfaltbærelag (GAB) tilsættes minimum 60% genbrugsasfalt
Alle slidlagstyper (herunder SMA) og bindelag tilsættes 30 % slidlagsgenbrug.
Det er en nødvendighed at affræse (og opbevare) slidlag og bærelag hver for sig.</t>
  </si>
  <si>
    <t xml:space="preserve">Myndighedsbehandling
</t>
  </si>
  <si>
    <t>Ressourcekortlægning opstartes så snart der er tilstrækkelige forundersøgelser.
Man kan bede rådgiver stå for eller bidrage til ressourcekortlægningen.
Hvis ressourcekortlægning er udført, indskrives i ATR at Rådgiver gennemgår og løbende ajourfører.</t>
  </si>
  <si>
    <t>Ressourcekortlægningen ajoruføres iht fastlagte geometri.
Ressourcekortlægningen indarbejdes i TBL, TAG, tegninger og SAB.</t>
  </si>
  <si>
    <t>Værktøjet kan give værdifuld data til at integrere med planlægning og budgettering af nye opgaver.
Værktøjet kan med fordel integreres med Material Flow Analyse.
Værktøjet skal integreres i udbudsdokumenter.</t>
  </si>
  <si>
    <t xml:space="preserve">Materialestrømsanalyse (MFA, Mass Flow Analysis).  </t>
  </si>
  <si>
    <t>Udgifter forventes at være lave både ved digital og manuel løsning. 
Ved manuel løsning vil der være en udgift ved udvikling af værktøjet, men driftsomkostningerne forventes at være lave.</t>
  </si>
  <si>
    <t>Værktøjets output er dets data og illustrationer, som gør det nemmere at analyserer og udvælge tiltag til at reducere råstofforbruget mm. 
Værktøjet passer med den gængse måde at arbejde på, på tværs af branchen.</t>
  </si>
  <si>
    <t>Værktøjet passer godt sammen med den måde man traditionelt styrer Asset Management.</t>
  </si>
  <si>
    <t xml:space="preserve">Bygherrer har behov for, at ønskede tiltag til reducering af råstofforbruget implementeres i udbudsdokumenter. Nogle bygherrer har behov for udvikling af egne udbudsparadigmer, andre har i første omgang behov for at de udbudsdokumenter som rådgivere udarbejder på projektbasis er mere skræddersyet til at understøtte bygherrernes behov for at reducere af råstofforbruget. </t>
  </si>
  <si>
    <t>En materialeplads er et mellemdepot, som kan være permanent eller midlertidig. På en materialeplads kan man anvendes til kartering, sortering og knusning af jord, grus, sand, beton og asfalt inden endelig anvendelse. 
For flere bygherrer kan en materialeplads give stor værdi i forhold til reducering af råstofforbrug og økonomi. En materialeplads kan fungere på forskellige måder:
 - Internt firma
 - Rammeaftale med privat part
 - Partnerskab med privat part</t>
  </si>
  <si>
    <r>
      <rPr>
        <b/>
        <u/>
        <sz val="12"/>
        <color theme="1"/>
        <rFont val="Calibri"/>
        <family val="2"/>
        <scheme val="minor"/>
      </rPr>
      <t>Introduktion</t>
    </r>
    <r>
      <rPr>
        <sz val="12"/>
        <color theme="1"/>
        <rFont val="Calibri"/>
        <family val="2"/>
        <scheme val="minor"/>
      </rPr>
      <t xml:space="preserve">
Guide til mindre råstofforbrug i anlægsprojekter er et resultat af det tætte samarbejde mellem Center for Offentlig-Privat Innovation (CO-PI) og partnerne i skaleringsprocessen 'Sammen om mindre råstofforbrug'. Målet med guiden er at samle og tilgængeliggøre en omfattende vifte af viden og inspirerende tiltag, der kan medvirke til at reducere anvendelsen af jomfruelige råstoffer i anlægsprojekter. Med fokus på bæredygtighed og ressourceeffektivitet er denne guide udviklet, for at støtte aktører inden for anlægsbranchen i deres stræben efter at ændre på deres prakisser inden for dette området.
Denne guide er hovedsageligt henvendt til projektledere, projekteringsteams og bæredygtighedskoordinatorer, og har til formål at give dem det nødvendige overblik over hvad der skal til, for at arbejde med udvalgte tiltag for reduktion af råstofforbrug i anlægsprojekter. Guiden er målrettet bygherrer, men kan anvendes af alle, som ønsker inspiration til reduktion af anvendelsen af jomfruelige råstoffer i anlægsarbejder. Det forestilles at guiden bl.a. kan bruges i situationer hvor:
</t>
    </r>
    <r>
      <rPr>
        <sz val="12"/>
        <color theme="1"/>
        <rFont val="Calibri"/>
        <family val="2"/>
      </rPr>
      <t>• P</t>
    </r>
    <r>
      <rPr>
        <sz val="12"/>
        <color theme="1"/>
        <rFont val="Calibri"/>
        <family val="2"/>
        <scheme val="minor"/>
      </rPr>
      <t xml:space="preserve">rojektleder skal indarbejde og planlægge for bæredygtighed i projekt
</t>
    </r>
    <r>
      <rPr>
        <sz val="12"/>
        <color theme="1"/>
        <rFont val="Calibri"/>
        <family val="2"/>
      </rPr>
      <t>• P</t>
    </r>
    <r>
      <rPr>
        <sz val="12"/>
        <color theme="1"/>
        <rFont val="Calibri"/>
        <family val="2"/>
        <scheme val="minor"/>
      </rPr>
      <t xml:space="preserve">rojektleder eller projektteams indgår i dialog med rådgiver
</t>
    </r>
    <r>
      <rPr>
        <sz val="12"/>
        <color theme="1"/>
        <rFont val="Calibri"/>
        <family val="2"/>
      </rPr>
      <t>• B</t>
    </r>
    <r>
      <rPr>
        <sz val="12"/>
        <color theme="1"/>
        <rFont val="Calibri"/>
        <family val="2"/>
        <scheme val="minor"/>
      </rPr>
      <t xml:space="preserve">æredygtighedskoordinatoren skal lave aktiviteter (fx workshops eller dialogmøder) eller mødes med sin beslutningstager (fx ifm. bæredygtighedsstrategi)
Guiden kan bruges i sin nuværende og originale form, men kan også tilrettes den enkelte organisations projektværktøjer og personliggøres, hvortil erfaringer kan indføres. Dette afspejles også i tomme felter, som ikke kan udfyldes af CO-PI.
</t>
    </r>
    <r>
      <rPr>
        <b/>
        <u/>
        <sz val="12"/>
        <color theme="1"/>
        <rFont val="Calibri"/>
        <family val="2"/>
        <scheme val="minor"/>
      </rPr>
      <t>Læsevejledning</t>
    </r>
    <r>
      <rPr>
        <sz val="12"/>
        <color theme="1"/>
        <rFont val="Calibri"/>
        <family val="2"/>
        <scheme val="minor"/>
      </rPr>
      <t xml:space="preserve">
Guiden til mindre råstofforbrug i anlægsprojekter er struktureret på en måde, der skal gøre det nemt for læseren at navigere i en entreprises forskellige faser og finde relevante tiltag til reduktion af råstofforbruget herfor. </t>
    </r>
    <r>
      <rPr>
        <u/>
        <sz val="12"/>
        <color theme="1"/>
        <rFont val="Calibri"/>
        <family val="2"/>
        <scheme val="minor"/>
      </rPr>
      <t>Gå til fanen 'Tiltag' og indtast oplysningerne guiden beder om</t>
    </r>
    <r>
      <rPr>
        <sz val="12"/>
        <color theme="1"/>
        <rFont val="Calibri"/>
        <family val="2"/>
        <scheme val="minor"/>
      </rPr>
      <t xml:space="preserve">. Guiden er opdelt i følgende projekttyper med dertilhørende faner:
</t>
    </r>
    <r>
      <rPr>
        <b/>
        <sz val="12"/>
        <color theme="1"/>
        <rFont val="Calibri"/>
        <family val="2"/>
        <scheme val="minor"/>
      </rPr>
      <t>Vej- og stiprojekter:</t>
    </r>
    <r>
      <rPr>
        <sz val="12"/>
        <color theme="1"/>
        <rFont val="Calibri"/>
        <family val="2"/>
        <scheme val="minor"/>
      </rPr>
      <t xml:space="preserve"> Her præsenteres tiltag, der er relevante for vej- og stiprojekter. Guiden er opbygget kronologisk og følger processen for en hovedentreprise. Du vil finde skræddersyede idéer og løsninger, der kan implementeres på forskellige trin af projektet for at mindske råstofforbruget.
</t>
    </r>
    <r>
      <rPr>
        <b/>
        <sz val="12"/>
        <color theme="1"/>
        <rFont val="Calibri"/>
        <family val="2"/>
        <scheme val="minor"/>
      </rPr>
      <t>Forsyningsprojekter:</t>
    </r>
    <r>
      <rPr>
        <sz val="12"/>
        <color theme="1"/>
        <rFont val="Calibri"/>
        <family val="2"/>
        <scheme val="minor"/>
      </rPr>
      <t xml:space="preserve"> I denne fane præsenteres tiltag, der er specifikke for forsyningsprojekter. Ligesom i den foregående fane, er guiden opbygget kronoligisk og følger en hovedentrepriseproces. Du vil opdage praktiske metoder til at reducere råstofforbruget i disse specifikke projekter. 
</t>
    </r>
    <r>
      <rPr>
        <b/>
        <sz val="12"/>
        <color theme="1"/>
        <rFont val="Calibri"/>
        <family val="2"/>
        <scheme val="minor"/>
      </rPr>
      <t>Store projekter:</t>
    </r>
    <r>
      <rPr>
        <sz val="12"/>
        <color theme="1"/>
        <rFont val="Calibri"/>
        <family val="2"/>
        <scheme val="minor"/>
      </rPr>
      <t xml:space="preserve"> Denne fane er dedikeret til tiltag, der er målrettet mod de større projekter. Ligegyldigt om det er forsyningsprojekter eller totalentrepriser, vil du finde trin-for-trin-tiltag til at integrere bæredygtighed og råstofreduktion i de større projektsammenhænge.
</t>
    </r>
    <r>
      <rPr>
        <b/>
        <sz val="12"/>
        <color theme="1"/>
        <rFont val="Calibri"/>
        <family val="2"/>
        <scheme val="minor"/>
      </rPr>
      <t xml:space="preserve">Baneprojekter: </t>
    </r>
    <r>
      <rPr>
        <sz val="12"/>
        <color theme="1"/>
        <rFont val="Calibri"/>
        <family val="2"/>
        <scheme val="minor"/>
      </rPr>
      <t xml:space="preserve">I denne fane fokuseres der på tiltag til råstofreduktion inden for bane projekter. Guiden følger også en totalentrepriseproces og giver indsigt i, hvordan man skridt for skridt kan integrere bæredygtige metoder og initiativer.
</t>
    </r>
    <r>
      <rPr>
        <b/>
        <sz val="12"/>
        <color theme="1"/>
        <rFont val="Calibri"/>
        <family val="2"/>
        <scheme val="minor"/>
      </rPr>
      <t>Organisatoriske værktøjer:</t>
    </r>
    <r>
      <rPr>
        <sz val="12"/>
        <color theme="1"/>
        <rFont val="Calibri"/>
        <family val="2"/>
        <scheme val="minor"/>
      </rPr>
      <t xml:space="preserve"> Denne sidste fane fokuserer på tiltag, der kan implementeres på organisationsniveau for at fremme bæredygtige praksisser og med omtanke for råstofferne. Her finder du strategier, metoder og bedste praksisser, der kan integreres i virksomhedens kultur og arbejdsprocesser.
Denne strukturerede tilgang i guiden skal give læseren mulighed for at finde relevante tiltag baseret på deres specifikke projektkontekst og faglige interesseområder. Uanset om du er involveret i små eller store anlægsprojekter, vil guiden kunne hjælpe dig i retning af mere bæredygtige og ressourceeffektive praksisser inden for anlægsbranchen.</t>
    </r>
  </si>
  <si>
    <r>
      <rPr>
        <b/>
        <sz val="12"/>
        <color theme="1"/>
        <rFont val="Calibri"/>
        <family val="2"/>
        <scheme val="minor"/>
      </rPr>
      <t>Baneprojekter:</t>
    </r>
    <r>
      <rPr>
        <sz val="12"/>
        <color theme="1"/>
        <rFont val="Calibri"/>
        <family val="2"/>
        <scheme val="minor"/>
      </rPr>
      <t xml:space="preserve"> I denne fane fokuseres der på tiltag til råstofreduktion inden for bane projekter. Guiden følger også en totalentrepriseproces og giver indsigt i, hvordan man skridt for skridt kan integrere bæredygtige metoder og initiativer.
</t>
    </r>
    <r>
      <rPr>
        <b/>
        <sz val="12"/>
        <color theme="1"/>
        <rFont val="Calibri"/>
        <family val="2"/>
        <scheme val="minor"/>
      </rPr>
      <t>Organisatoriske værktøjer:</t>
    </r>
    <r>
      <rPr>
        <sz val="12"/>
        <color theme="1"/>
        <rFont val="Calibri"/>
        <family val="2"/>
        <scheme val="minor"/>
      </rPr>
      <t xml:space="preserve"> Denne sidste fane fokuserer på tiltag, der kan implementeres på organisationsniveau for at fremme bæredygtige praksisser og med omtanke for råstofferne. Her finder du strategier, metoder og bedste praksisser, der kan integreres i virksomhedens kultur og arbejdsprocesser.
Denne strukturerede tilgang skal give læseren mulighed for at finde relevante tiltag baseret på deres specifikke projektkontekst og faglige interesseområder. Uanset om du er involveret i små eller store anlægsprojekter, vil guiden kunne hjælpe dig i retning af mere bæredygtige og ressourceeffektive praksisser inden for anlægsbranchen.</t>
    </r>
  </si>
  <si>
    <r>
      <t xml:space="preserve">Introduktion og læsevejledning
</t>
    </r>
    <r>
      <rPr>
        <sz val="20"/>
        <color theme="1"/>
        <rFont val="Calibri"/>
        <family val="2"/>
        <scheme val="minor"/>
      </rPr>
      <t>Kan du ikke aktivere makroer?</t>
    </r>
    <r>
      <rPr>
        <sz val="18"/>
        <color theme="1"/>
        <rFont val="Calibri"/>
        <family val="2"/>
        <scheme val="minor"/>
      </rPr>
      <t xml:space="preserve">
</t>
    </r>
    <r>
      <rPr>
        <sz val="12"/>
        <color theme="1"/>
        <rFont val="Calibri"/>
        <family val="2"/>
        <scheme val="minor"/>
      </rPr>
      <t xml:space="preserve">Af sikkerhedshensyn blokerer Microsoft Office for makroer i alle dokumenter, der er downloadet fra internettet og gemt i din ”download”-mappe. 
Du kan få lov til at aktivere makroer ved at gemme Excel-filen her i en anden mappe og åbne den igen fra den nye filplacering. Makroerne i dokumentet 
bruges til at tilpasse dokumentets celler for en bedre læseoplevelse og til at lave knappen nedenfor, der linker til CO-PI’s hjemmeside.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</si>
</sst>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Calibri"/>
      <family val="2"/>
      <scheme val="minor"/>
    </font>
    <font>
      <sz val="24"/>
      <color theme="1"/>
      <name val="Calibri"/>
      <family val="2"/>
      <scheme val="minor"/>
    </font>
    <font>
      <sz val="11"/>
      <color theme="1"/>
      <name val="Kbh"/>
    </font>
    <font>
      <sz val="11"/>
      <name val="Calibri"/>
      <family val="2"/>
    </font>
    <font>
      <b/>
      <sz val="10"/>
      <color rgb="FF006100"/>
      <name val="Kbh"/>
    </font>
    <font>
      <b/>
      <u/>
      <sz val="10"/>
      <color theme="1"/>
      <name val="Kbh"/>
    </font>
    <font>
      <sz val="10"/>
      <color theme="1"/>
      <name val="Kbh"/>
    </font>
    <font>
      <i/>
      <sz val="10"/>
      <color theme="1"/>
      <name val="Kbh"/>
    </font>
    <font>
      <b/>
      <sz val="10"/>
      <color theme="1"/>
      <name val="Kbh"/>
    </font>
    <font>
      <u/>
      <sz val="10"/>
      <color theme="10"/>
      <name val="Kbh"/>
    </font>
    <font>
      <sz val="10"/>
      <color theme="1"/>
      <name val="Kbh tekst"/>
    </font>
    <font>
      <sz val="11"/>
      <color theme="1"/>
      <name val="Calibri"/>
      <family val="2"/>
      <scheme val="minor"/>
    </font>
    <font>
      <b/>
      <sz val="11"/>
      <color theme="1"/>
      <name val="Calibri"/>
      <family val="2"/>
      <scheme val="minor"/>
    </font>
    <font>
      <sz val="11"/>
      <color theme="1"/>
      <name val="Calibri"/>
      <family val="2"/>
    </font>
    <font>
      <i/>
      <sz val="9"/>
      <color theme="1"/>
      <name val="Kbh tekst"/>
    </font>
    <font>
      <sz val="12"/>
      <color theme="1"/>
      <name val="Calibri"/>
      <family val="2"/>
      <scheme val="minor"/>
    </font>
    <font>
      <sz val="18"/>
      <color theme="1"/>
      <name val="Calibri"/>
      <family val="2"/>
      <scheme val="minor"/>
    </font>
    <font>
      <b/>
      <sz val="18"/>
      <color theme="1"/>
      <name val="Calibri"/>
      <family val="2"/>
      <scheme val="minor"/>
    </font>
    <font>
      <b/>
      <sz val="11"/>
      <color theme="1" tint="4.9989318521683403E-2"/>
      <name val="Calibri"/>
      <family val="2"/>
      <scheme val="minor"/>
    </font>
    <font>
      <b/>
      <u/>
      <sz val="12"/>
      <color theme="1"/>
      <name val="Calibri"/>
      <family val="2"/>
      <scheme val="minor"/>
    </font>
    <font>
      <b/>
      <sz val="12"/>
      <color theme="1"/>
      <name val="Calibri"/>
      <family val="2"/>
      <scheme val="minor"/>
    </font>
    <font>
      <u/>
      <sz val="12"/>
      <color theme="1"/>
      <name val="Calibri"/>
      <family val="2"/>
      <scheme val="minor"/>
    </font>
    <font>
      <u/>
      <sz val="11"/>
      <color theme="10"/>
      <name val="Calibri"/>
      <family val="2"/>
      <scheme val="minor"/>
    </font>
    <font>
      <sz val="10"/>
      <color theme="1"/>
      <name val="Calibri"/>
      <family val="2"/>
      <scheme val="minor"/>
    </font>
    <font>
      <sz val="11"/>
      <color rgb="FF000000"/>
      <name val="Calibri"/>
      <family val="2"/>
    </font>
    <font>
      <sz val="12"/>
      <color theme="1"/>
      <name val="Calibri"/>
      <family val="2"/>
    </font>
    <font>
      <sz val="11"/>
      <color theme="0"/>
      <name val="Calibri"/>
      <family val="2"/>
      <scheme val="minor"/>
    </font>
    <font>
      <b/>
      <sz val="16"/>
      <color theme="0"/>
      <name val="Kbh"/>
    </font>
    <font>
      <b/>
      <sz val="12"/>
      <color rgb="FF000000"/>
      <name val="Calibri"/>
      <family val="2"/>
    </font>
    <font>
      <sz val="20"/>
      <color theme="1"/>
      <name val="Calibri"/>
      <family val="2"/>
      <scheme val="minor"/>
    </font>
  </fonts>
  <fills count="22">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B4C6E7"/>
        <bgColor rgb="FFB4C6E7"/>
      </patternFill>
    </fill>
    <fill>
      <patternFill patternType="solid">
        <fgColor rgb="FFC6EFCE"/>
        <bgColor rgb="FFC6EFCE"/>
      </patternFill>
    </fill>
    <fill>
      <patternFill patternType="solid">
        <fgColor rgb="FFA8D08D"/>
        <bgColor rgb="FFA8D08D"/>
      </patternFill>
    </fill>
    <fill>
      <patternFill patternType="solid">
        <fgColor rgb="FFE2EFD9"/>
        <bgColor rgb="FFE2EFD9"/>
      </patternFill>
    </fill>
    <fill>
      <patternFill patternType="solid">
        <fgColor rgb="FFFEF2CB"/>
        <bgColor rgb="FFFEF2CB"/>
      </patternFill>
    </fill>
    <fill>
      <patternFill patternType="solid">
        <fgColor rgb="FFC5E0B3"/>
        <bgColor rgb="FFC5E0B3"/>
      </patternFill>
    </fill>
    <fill>
      <patternFill patternType="solid">
        <fgColor theme="0" tint="-0.14999847407452621"/>
        <bgColor indexed="64"/>
      </patternFill>
    </fill>
    <fill>
      <gradientFill degree="180">
        <stop position="0">
          <color theme="0"/>
        </stop>
        <stop position="1">
          <color theme="7" tint="0.80001220740379042"/>
        </stop>
      </gradientFill>
    </fill>
    <fill>
      <patternFill patternType="solid">
        <fgColor theme="0"/>
        <bgColor theme="4" tint="0.79998168889431442"/>
      </patternFill>
    </fill>
    <fill>
      <patternFill patternType="solid">
        <fgColor theme="0"/>
        <bgColor rgb="FFA8D08D"/>
      </patternFill>
    </fill>
    <fill>
      <patternFill patternType="solid">
        <fgColor theme="0"/>
        <bgColor rgb="FFE2EFD9"/>
      </patternFill>
    </fill>
    <fill>
      <patternFill patternType="solid">
        <fgColor theme="0"/>
        <bgColor rgb="FFC5E0B3"/>
      </patternFill>
    </fill>
    <fill>
      <gradientFill>
        <stop position="0">
          <color theme="0"/>
        </stop>
        <stop position="1">
          <color rgb="FF00778A"/>
        </stop>
      </gradientFill>
    </fill>
    <fill>
      <patternFill patternType="solid">
        <fgColor rgb="FFD4EDEA"/>
        <bgColor indexed="64"/>
      </patternFill>
    </fill>
    <fill>
      <patternFill patternType="solid">
        <fgColor rgb="FF00778A"/>
        <bgColor indexed="64"/>
      </patternFill>
    </fill>
    <fill>
      <patternFill patternType="solid">
        <fgColor rgb="FF00778A"/>
        <bgColor rgb="FFC6EFCE"/>
      </patternFill>
    </fill>
    <fill>
      <patternFill patternType="solid">
        <fgColor rgb="FFE6F5F4"/>
        <bgColor indexed="64"/>
      </patternFill>
    </fill>
    <fill>
      <patternFill patternType="solid">
        <fgColor rgb="FF56BCB5"/>
        <bgColor indexed="64"/>
      </patternFill>
    </fill>
  </fills>
  <borders count="29">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indexed="64"/>
      </left>
      <right style="thin">
        <color indexed="64"/>
      </right>
      <top style="thin">
        <color indexed="64"/>
      </top>
      <bottom style="thin">
        <color indexed="64"/>
      </bottom>
      <diagonal/>
    </border>
    <border>
      <left style="thin">
        <color indexed="64"/>
      </left>
      <right/>
      <top style="thin">
        <color rgb="FF000000"/>
      </top>
      <bottom/>
      <diagonal/>
    </border>
    <border>
      <left style="thin">
        <color indexed="64"/>
      </left>
      <right/>
      <top style="thin">
        <color indexed="64"/>
      </top>
      <bottom style="thin">
        <color theme="4" tint="0.39997558519241921"/>
      </bottom>
      <diagonal/>
    </border>
    <border>
      <left style="thin">
        <color indexed="64"/>
      </left>
      <right/>
      <top style="thin">
        <color theme="4" tint="0.39997558519241921"/>
      </top>
      <bottom style="thin">
        <color theme="4" tint="0.39997558519241921"/>
      </bottom>
      <diagonal/>
    </border>
    <border>
      <left style="thin">
        <color indexed="64"/>
      </left>
      <right/>
      <top style="thin">
        <color rgb="FF000000"/>
      </top>
      <bottom style="thin">
        <color theme="4" tint="0.39997558519241921"/>
      </bottom>
      <diagonal/>
    </border>
    <border>
      <left/>
      <right/>
      <top style="thin">
        <color rgb="FF000000"/>
      </top>
      <bottom style="thin">
        <color theme="4" tint="0.39997558519241921"/>
      </bottom>
      <diagonal/>
    </border>
    <border>
      <left/>
      <right style="thin">
        <color theme="4" tint="0.39997558519241921"/>
      </right>
      <top style="thin">
        <color rgb="FF000000"/>
      </top>
      <bottom style="thin">
        <color theme="4" tint="0.39997558519241921"/>
      </bottom>
      <diagonal/>
    </border>
    <border>
      <left/>
      <right/>
      <top/>
      <bottom style="thin">
        <color theme="4" tint="0.39997558519241921"/>
      </bottom>
      <diagonal/>
    </border>
    <border>
      <left style="thin">
        <color theme="4" tint="0.39997558519241921"/>
      </left>
      <right/>
      <top/>
      <bottom style="thin">
        <color theme="4" tint="0.39997558519241921"/>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style="thin">
        <color theme="1"/>
      </left>
      <right style="thin">
        <color theme="1"/>
      </right>
      <top style="thin">
        <color theme="1"/>
      </top>
      <bottom style="thin">
        <color theme="1"/>
      </bottom>
      <diagonal/>
    </border>
    <border>
      <left/>
      <right/>
      <top/>
      <bottom style="thin">
        <color theme="1"/>
      </bottom>
      <diagonal/>
    </border>
    <border>
      <left style="thin">
        <color theme="1"/>
      </left>
      <right style="thin">
        <color theme="1"/>
      </right>
      <top/>
      <bottom style="thin">
        <color theme="1"/>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s>
  <cellStyleXfs count="3">
    <xf numFmtId="0" fontId="0" fillId="0" borderId="0"/>
    <xf numFmtId="0" fontId="11" fillId="0" borderId="0"/>
    <xf numFmtId="0" fontId="22" fillId="0" borderId="0" applyNumberFormat="0" applyFill="0" applyBorder="0" applyAlignment="0" applyProtection="0"/>
  </cellStyleXfs>
  <cellXfs count="116">
    <xf numFmtId="0" fontId="0" fillId="0" borderId="0" xfId="0"/>
    <xf numFmtId="0" fontId="4" fillId="5" borderId="2" xfId="0" applyFont="1" applyFill="1" applyBorder="1" applyAlignment="1">
      <alignment horizontal="left" vertical="top"/>
    </xf>
    <xf numFmtId="0" fontId="5" fillId="6" borderId="0" xfId="0" applyFont="1" applyFill="1" applyAlignment="1">
      <alignment horizontal="left" vertical="top"/>
    </xf>
    <xf numFmtId="0" fontId="6" fillId="6" borderId="0" xfId="0" applyFont="1" applyFill="1" applyAlignment="1">
      <alignment horizontal="left" vertical="top"/>
    </xf>
    <xf numFmtId="0" fontId="6" fillId="7" borderId="3" xfId="0" applyFont="1" applyFill="1" applyBorder="1" applyAlignment="1">
      <alignment horizontal="left" vertical="top"/>
    </xf>
    <xf numFmtId="0" fontId="7" fillId="8" borderId="3" xfId="0" applyFont="1" applyFill="1" applyBorder="1" applyAlignment="1">
      <alignment horizontal="left" vertical="top" wrapText="1"/>
    </xf>
    <xf numFmtId="0" fontId="6" fillId="8" borderId="3" xfId="0" applyFont="1" applyFill="1" applyBorder="1" applyAlignment="1">
      <alignment horizontal="left" vertical="top"/>
    </xf>
    <xf numFmtId="0" fontId="7" fillId="8" borderId="3" xfId="0" applyFont="1" applyFill="1" applyBorder="1" applyAlignment="1">
      <alignment horizontal="left" vertical="top"/>
    </xf>
    <xf numFmtId="0" fontId="5" fillId="9" borderId="0" xfId="0" applyFont="1" applyFill="1" applyAlignment="1">
      <alignment horizontal="left" vertical="top"/>
    </xf>
    <xf numFmtId="0" fontId="7" fillId="9" borderId="0" xfId="0" applyFont="1" applyFill="1" applyAlignment="1">
      <alignment horizontal="left" vertical="top"/>
    </xf>
    <xf numFmtId="0" fontId="6" fillId="8" borderId="3" xfId="0" applyFont="1" applyFill="1" applyBorder="1" applyAlignment="1">
      <alignment horizontal="left" vertical="top" wrapText="1"/>
    </xf>
    <xf numFmtId="0" fontId="6" fillId="7" borderId="3" xfId="0" applyFont="1" applyFill="1" applyBorder="1" applyAlignment="1">
      <alignment horizontal="left" vertical="top" wrapText="1"/>
    </xf>
    <xf numFmtId="0" fontId="7" fillId="7" borderId="3" xfId="0" applyFont="1" applyFill="1" applyBorder="1" applyAlignment="1">
      <alignment horizontal="left" vertical="top" wrapText="1"/>
    </xf>
    <xf numFmtId="0" fontId="8" fillId="6" borderId="0" xfId="0" applyFont="1" applyFill="1" applyAlignment="1">
      <alignment horizontal="left" vertical="top"/>
    </xf>
    <xf numFmtId="0" fontId="7" fillId="6" borderId="0" xfId="0" applyFont="1" applyFill="1" applyAlignment="1">
      <alignment horizontal="left" vertical="top"/>
    </xf>
    <xf numFmtId="0" fontId="6" fillId="9" borderId="0" xfId="0" applyFont="1" applyFill="1" applyAlignment="1">
      <alignment horizontal="left" vertical="top"/>
    </xf>
    <xf numFmtId="0" fontId="7" fillId="7" borderId="3" xfId="0" applyFont="1" applyFill="1" applyBorder="1" applyAlignment="1">
      <alignment horizontal="left" vertical="top"/>
    </xf>
    <xf numFmtId="9" fontId="7" fillId="8" borderId="3" xfId="0" applyNumberFormat="1" applyFont="1" applyFill="1" applyBorder="1" applyAlignment="1">
      <alignment horizontal="left" vertical="top"/>
    </xf>
    <xf numFmtId="0" fontId="9" fillId="8" borderId="3" xfId="0" applyFont="1" applyFill="1" applyBorder="1" applyAlignment="1">
      <alignment horizontal="left" vertical="top"/>
    </xf>
    <xf numFmtId="0" fontId="6" fillId="9" borderId="0" xfId="0" applyFont="1" applyFill="1" applyAlignment="1">
      <alignment vertical="top"/>
    </xf>
    <xf numFmtId="0" fontId="8" fillId="0" borderId="11" xfId="0" applyFont="1" applyBorder="1" applyAlignment="1">
      <alignment horizontal="left" vertical="top"/>
    </xf>
    <xf numFmtId="0" fontId="4" fillId="5" borderId="19" xfId="0" applyFont="1" applyFill="1" applyBorder="1" applyAlignment="1">
      <alignment horizontal="left" vertical="top"/>
    </xf>
    <xf numFmtId="0" fontId="6" fillId="7" borderId="0" xfId="0" applyFont="1" applyFill="1" applyAlignment="1">
      <alignment horizontal="left" vertical="top"/>
    </xf>
    <xf numFmtId="0" fontId="10" fillId="7" borderId="20" xfId="0" applyFont="1" applyFill="1" applyBorder="1" applyAlignment="1">
      <alignment vertical="top"/>
    </xf>
    <xf numFmtId="0" fontId="6" fillId="8" borderId="0" xfId="0" applyFont="1" applyFill="1" applyAlignment="1">
      <alignment horizontal="left" vertical="top" wrapText="1"/>
    </xf>
    <xf numFmtId="0" fontId="13" fillId="8" borderId="3" xfId="0" applyFont="1" applyFill="1" applyBorder="1"/>
    <xf numFmtId="0" fontId="7" fillId="8" borderId="0" xfId="0" applyFont="1" applyFill="1" applyAlignment="1">
      <alignment horizontal="left" vertical="top" wrapText="1"/>
    </xf>
    <xf numFmtId="0" fontId="14" fillId="8" borderId="3" xfId="0" applyFont="1" applyFill="1" applyBorder="1" applyAlignment="1">
      <alignment vertical="top"/>
    </xf>
    <xf numFmtId="0" fontId="14" fillId="8" borderId="3" xfId="0" applyFont="1" applyFill="1" applyBorder="1" applyAlignment="1">
      <alignment vertical="top" wrapText="1"/>
    </xf>
    <xf numFmtId="0" fontId="7" fillId="8" borderId="0" xfId="0" applyFont="1" applyFill="1" applyAlignment="1">
      <alignment horizontal="left" vertical="top"/>
    </xf>
    <xf numFmtId="0" fontId="4" fillId="5" borderId="21" xfId="0" applyFont="1" applyFill="1" applyBorder="1" applyAlignment="1">
      <alignment horizontal="left" vertical="top"/>
    </xf>
    <xf numFmtId="0" fontId="7" fillId="7" borderId="1" xfId="0" applyFont="1" applyFill="1" applyBorder="1" applyAlignment="1">
      <alignment horizontal="left" vertical="top"/>
    </xf>
    <xf numFmtId="0" fontId="7" fillId="7" borderId="1" xfId="0" applyFont="1" applyFill="1" applyBorder="1" applyAlignment="1">
      <alignment horizontal="left" vertical="top" wrapText="1"/>
    </xf>
    <xf numFmtId="0" fontId="4" fillId="5" borderId="22" xfId="0" applyFont="1" applyFill="1" applyBorder="1" applyAlignment="1">
      <alignment horizontal="left" vertical="top"/>
    </xf>
    <xf numFmtId="0" fontId="7" fillId="8" borderId="4" xfId="0" applyFont="1" applyFill="1" applyBorder="1" applyAlignment="1">
      <alignment horizontal="left" vertical="top" wrapText="1"/>
    </xf>
    <xf numFmtId="0" fontId="8" fillId="0" borderId="0" xfId="0" applyFont="1" applyAlignment="1">
      <alignment horizontal="left" vertical="top"/>
    </xf>
    <xf numFmtId="0" fontId="6" fillId="0" borderId="0" xfId="0" applyFont="1" applyAlignment="1">
      <alignment horizontal="left" vertical="top"/>
    </xf>
    <xf numFmtId="0" fontId="6" fillId="0" borderId="0" xfId="0" applyFont="1" applyAlignment="1">
      <alignment vertical="top"/>
    </xf>
    <xf numFmtId="0" fontId="6" fillId="0" borderId="0" xfId="0" applyFont="1" applyAlignment="1">
      <alignment horizontal="left" vertical="top" wrapText="1"/>
    </xf>
    <xf numFmtId="0" fontId="8" fillId="0" borderId="8" xfId="0" applyFont="1" applyBorder="1" applyAlignment="1">
      <alignment horizontal="left" vertical="top" wrapText="1"/>
    </xf>
    <xf numFmtId="0" fontId="0" fillId="0" borderId="0" xfId="0" applyAlignment="1">
      <alignment vertical="top" wrapText="1"/>
    </xf>
    <xf numFmtId="0" fontId="0" fillId="2" borderId="7" xfId="0" applyFill="1" applyBorder="1" applyAlignment="1">
      <alignment vertical="top" wrapText="1"/>
    </xf>
    <xf numFmtId="0" fontId="0" fillId="10" borderId="7" xfId="0" applyFill="1" applyBorder="1" applyAlignment="1">
      <alignment vertical="top" wrapText="1"/>
    </xf>
    <xf numFmtId="0" fontId="0" fillId="2" borderId="7" xfId="0" applyFill="1" applyBorder="1" applyAlignment="1">
      <alignment vertical="top"/>
    </xf>
    <xf numFmtId="0" fontId="0" fillId="2" borderId="23" xfId="0" applyFill="1" applyBorder="1" applyAlignment="1">
      <alignment vertical="top" wrapText="1"/>
    </xf>
    <xf numFmtId="0" fontId="0" fillId="10" borderId="23" xfId="0" applyFill="1" applyBorder="1" applyAlignment="1">
      <alignment vertical="top" wrapText="1"/>
    </xf>
    <xf numFmtId="0" fontId="0" fillId="3" borderId="0" xfId="0" applyFill="1"/>
    <xf numFmtId="0" fontId="0" fillId="3" borderId="0" xfId="0" applyFill="1" applyAlignment="1">
      <alignment vertical="top" wrapText="1"/>
    </xf>
    <xf numFmtId="0" fontId="16" fillId="3" borderId="0" xfId="0" applyFont="1" applyFill="1"/>
    <xf numFmtId="0" fontId="0" fillId="12" borderId="15" xfId="0" applyFill="1" applyBorder="1"/>
    <xf numFmtId="0" fontId="0" fillId="12" borderId="14" xfId="0" applyFill="1" applyBorder="1"/>
    <xf numFmtId="0" fontId="5" fillId="13" borderId="9" xfId="0" applyFont="1" applyFill="1" applyBorder="1" applyAlignment="1">
      <alignment horizontal="left" vertical="top"/>
    </xf>
    <xf numFmtId="0" fontId="5" fillId="13" borderId="10" xfId="0" applyFont="1" applyFill="1" applyBorder="1" applyAlignment="1">
      <alignment horizontal="left" vertical="top"/>
    </xf>
    <xf numFmtId="0" fontId="5" fillId="13" borderId="5" xfId="0" applyFont="1" applyFill="1" applyBorder="1" applyAlignment="1">
      <alignment horizontal="left" vertical="top"/>
    </xf>
    <xf numFmtId="0" fontId="5" fillId="14" borderId="3" xfId="1" applyFont="1" applyFill="1" applyBorder="1" applyAlignment="1">
      <alignment horizontal="left" vertical="top"/>
    </xf>
    <xf numFmtId="0" fontId="5" fillId="15" borderId="9" xfId="0" applyFont="1" applyFill="1" applyBorder="1" applyAlignment="1">
      <alignment horizontal="left" vertical="top"/>
    </xf>
    <xf numFmtId="0" fontId="5" fillId="15" borderId="11" xfId="0" applyFont="1" applyFill="1" applyBorder="1" applyAlignment="1">
      <alignment horizontal="left" vertical="top"/>
    </xf>
    <xf numFmtId="0" fontId="5" fillId="15" borderId="12" xfId="0" applyFont="1" applyFill="1" applyBorder="1" applyAlignment="1">
      <alignment horizontal="left" vertical="top"/>
    </xf>
    <xf numFmtId="0" fontId="5" fillId="14" borderId="3" xfId="1" applyFont="1" applyFill="1" applyBorder="1" applyAlignment="1">
      <alignment horizontal="left" vertical="top" wrapText="1"/>
    </xf>
    <xf numFmtId="0" fontId="5" fillId="15" borderId="5" xfId="0" applyFont="1" applyFill="1" applyBorder="1" applyAlignment="1">
      <alignment horizontal="left" vertical="top"/>
    </xf>
    <xf numFmtId="0" fontId="5" fillId="15" borderId="10" xfId="0" applyFont="1" applyFill="1" applyBorder="1" applyAlignment="1">
      <alignment horizontal="left" vertical="top"/>
    </xf>
    <xf numFmtId="0" fontId="5" fillId="14" borderId="4" xfId="1" applyFont="1" applyFill="1" applyBorder="1" applyAlignment="1">
      <alignment horizontal="left" vertical="top" wrapText="1"/>
    </xf>
    <xf numFmtId="0" fontId="5" fillId="15" borderId="5" xfId="0" applyFont="1" applyFill="1" applyBorder="1" applyAlignment="1">
      <alignment vertical="top"/>
    </xf>
    <xf numFmtId="0" fontId="5" fillId="15" borderId="9" xfId="0" applyFont="1" applyFill="1" applyBorder="1" applyAlignment="1">
      <alignment vertical="top"/>
    </xf>
    <xf numFmtId="0" fontId="5" fillId="15" borderId="10" xfId="0" applyFont="1" applyFill="1" applyBorder="1" applyAlignment="1">
      <alignment vertical="top"/>
    </xf>
    <xf numFmtId="0" fontId="0" fillId="3" borderId="12" xfId="0" applyFill="1" applyBorder="1"/>
    <xf numFmtId="0" fontId="0" fillId="12" borderId="13" xfId="0" applyFill="1" applyBorder="1"/>
    <xf numFmtId="0" fontId="0" fillId="12" borderId="11" xfId="0" applyFill="1" applyBorder="1"/>
    <xf numFmtId="0" fontId="0" fillId="12" borderId="5" xfId="0" applyFill="1" applyBorder="1"/>
    <xf numFmtId="0" fontId="0" fillId="3" borderId="6" xfId="0" applyFill="1" applyBorder="1"/>
    <xf numFmtId="0" fontId="0" fillId="3" borderId="10" xfId="0" applyFill="1" applyBorder="1"/>
    <xf numFmtId="0" fontId="0" fillId="3" borderId="5" xfId="0" applyFill="1" applyBorder="1"/>
    <xf numFmtId="0" fontId="0" fillId="12" borderId="6" xfId="0" applyFill="1" applyBorder="1"/>
    <xf numFmtId="0" fontId="0" fillId="12" borderId="10" xfId="0" applyFill="1" applyBorder="1"/>
    <xf numFmtId="0" fontId="7" fillId="3" borderId="0" xfId="0" applyFont="1" applyFill="1" applyAlignment="1">
      <alignment horizontal="left" vertical="top" wrapText="1"/>
    </xf>
    <xf numFmtId="0" fontId="8" fillId="3" borderId="0" xfId="0" applyFont="1" applyFill="1" applyAlignment="1">
      <alignment horizontal="left" vertical="top"/>
    </xf>
    <xf numFmtId="0" fontId="5" fillId="3" borderId="0" xfId="0" applyFont="1" applyFill="1" applyAlignment="1">
      <alignment horizontal="left" vertical="top"/>
    </xf>
    <xf numFmtId="0" fontId="6" fillId="3" borderId="0" xfId="0" applyFont="1" applyFill="1" applyAlignment="1">
      <alignment horizontal="left" vertical="top"/>
    </xf>
    <xf numFmtId="0" fontId="6" fillId="3" borderId="0" xfId="0" applyFont="1" applyFill="1" applyAlignment="1">
      <alignment vertical="top"/>
    </xf>
    <xf numFmtId="0" fontId="0" fillId="0" borderId="18" xfId="0" applyBorder="1"/>
    <xf numFmtId="0" fontId="22" fillId="3" borderId="0" xfId="2" applyFill="1"/>
    <xf numFmtId="0" fontId="23" fillId="2" borderId="7" xfId="0" applyFont="1" applyFill="1" applyBorder="1" applyAlignment="1">
      <alignment vertical="top" wrapText="1"/>
    </xf>
    <xf numFmtId="0" fontId="0" fillId="0" borderId="0" xfId="0" applyAlignment="1">
      <alignment wrapText="1"/>
    </xf>
    <xf numFmtId="0" fontId="17" fillId="11" borderId="24" xfId="0" applyFont="1" applyFill="1" applyBorder="1" applyAlignment="1">
      <alignment horizontal="left" vertical="center" wrapText="1"/>
    </xf>
    <xf numFmtId="0" fontId="8" fillId="17" borderId="10" xfId="0" applyFont="1" applyFill="1" applyBorder="1" applyAlignment="1">
      <alignment horizontal="left" vertical="top"/>
    </xf>
    <xf numFmtId="0" fontId="0" fillId="17" borderId="18" xfId="0" applyFill="1" applyBorder="1"/>
    <xf numFmtId="0" fontId="8" fillId="17" borderId="11" xfId="0" applyFont="1" applyFill="1" applyBorder="1" applyAlignment="1">
      <alignment horizontal="left" vertical="top"/>
    </xf>
    <xf numFmtId="0" fontId="8" fillId="17" borderId="7" xfId="0" applyFont="1" applyFill="1" applyBorder="1" applyAlignment="1">
      <alignment horizontal="left" vertical="top"/>
    </xf>
    <xf numFmtId="0" fontId="0" fillId="17" borderId="7" xfId="0" applyFill="1" applyBorder="1"/>
    <xf numFmtId="0" fontId="0" fillId="17" borderId="7" xfId="0" applyFill="1" applyBorder="1" applyAlignment="1">
      <alignment vertical="top" wrapText="1"/>
    </xf>
    <xf numFmtId="0" fontId="0" fillId="17" borderId="23" xfId="0" applyFill="1" applyBorder="1" applyAlignment="1">
      <alignment vertical="top" wrapText="1"/>
    </xf>
    <xf numFmtId="0" fontId="26" fillId="18" borderId="0" xfId="0" applyFont="1" applyFill="1"/>
    <xf numFmtId="0" fontId="27" fillId="19" borderId="7" xfId="0" applyFont="1" applyFill="1" applyBorder="1" applyAlignment="1">
      <alignment horizontal="left" vertical="top"/>
    </xf>
    <xf numFmtId="0" fontId="26" fillId="3" borderId="0" xfId="0" applyFont="1" applyFill="1"/>
    <xf numFmtId="0" fontId="27" fillId="19" borderId="23" xfId="0" applyFont="1" applyFill="1" applyBorder="1" applyAlignment="1">
      <alignment horizontal="left" vertical="top" wrapText="1"/>
    </xf>
    <xf numFmtId="0" fontId="12" fillId="21" borderId="16" xfId="0" applyFont="1" applyFill="1" applyBorder="1"/>
    <xf numFmtId="0" fontId="18" fillId="21" borderId="18" xfId="0" applyFont="1" applyFill="1" applyBorder="1"/>
    <xf numFmtId="0" fontId="12" fillId="21" borderId="25" xfId="0" applyFont="1" applyFill="1" applyBorder="1"/>
    <xf numFmtId="0" fontId="0" fillId="21" borderId="25" xfId="0" applyFill="1" applyBorder="1"/>
    <xf numFmtId="0" fontId="0" fillId="21" borderId="0" xfId="0" applyFill="1"/>
    <xf numFmtId="0" fontId="12" fillId="21" borderId="7" xfId="0" applyFont="1" applyFill="1" applyBorder="1" applyAlignment="1">
      <alignment vertical="top" wrapText="1"/>
    </xf>
    <xf numFmtId="0" fontId="0" fillId="21" borderId="7" xfId="0" applyFill="1" applyBorder="1" applyAlignment="1">
      <alignment vertical="top" wrapText="1"/>
    </xf>
    <xf numFmtId="0" fontId="12" fillId="21" borderId="23" xfId="0" applyFont="1" applyFill="1" applyBorder="1" applyAlignment="1">
      <alignment vertical="top" wrapText="1"/>
    </xf>
    <xf numFmtId="0" fontId="0" fillId="21" borderId="23" xfId="0" applyFill="1" applyBorder="1" applyAlignment="1">
      <alignment vertical="top" wrapText="1"/>
    </xf>
    <xf numFmtId="0" fontId="0" fillId="20" borderId="23" xfId="0" applyFill="1" applyBorder="1" applyAlignment="1">
      <alignment vertical="top" wrapText="1"/>
    </xf>
    <xf numFmtId="0" fontId="15" fillId="3" borderId="26" xfId="0" applyFont="1" applyFill="1" applyBorder="1" applyAlignment="1">
      <alignment vertical="top" wrapText="1"/>
    </xf>
    <xf numFmtId="0" fontId="16" fillId="16" borderId="7" xfId="0" applyFont="1" applyFill="1" applyBorder="1" applyAlignment="1">
      <alignment horizontal="left"/>
    </xf>
    <xf numFmtId="0" fontId="8" fillId="21" borderId="7" xfId="0" applyFont="1" applyFill="1" applyBorder="1" applyAlignment="1">
      <alignment horizontal="left" vertical="top"/>
    </xf>
    <xf numFmtId="0" fontId="8" fillId="21" borderId="7" xfId="0" applyFont="1" applyFill="1" applyBorder="1" applyAlignment="1">
      <alignment horizontal="left" vertical="top" wrapText="1"/>
    </xf>
    <xf numFmtId="0" fontId="6" fillId="21" borderId="7" xfId="0" applyFont="1" applyFill="1" applyBorder="1" applyAlignment="1">
      <alignment horizontal="left" vertical="top" wrapText="1"/>
    </xf>
    <xf numFmtId="0" fontId="17" fillId="11" borderId="17" xfId="0" applyFont="1" applyFill="1" applyBorder="1" applyAlignment="1">
      <alignment horizontal="left" vertical="center" wrapText="1"/>
    </xf>
    <xf numFmtId="0" fontId="17" fillId="11" borderId="24" xfId="0" applyFont="1" applyFill="1" applyBorder="1" applyAlignment="1">
      <alignment horizontal="left" vertical="center" wrapText="1"/>
    </xf>
    <xf numFmtId="0" fontId="2" fillId="4" borderId="1" xfId="0" applyFont="1" applyFill="1" applyBorder="1" applyAlignment="1">
      <alignment horizontal="left" vertical="top" wrapText="1"/>
    </xf>
    <xf numFmtId="0" fontId="3" fillId="0" borderId="1" xfId="0" applyFont="1" applyBorder="1"/>
    <xf numFmtId="0" fontId="15" fillId="0" borderId="28" xfId="0" applyFont="1" applyBorder="1" applyAlignment="1">
      <alignment vertical="top" wrapText="1"/>
    </xf>
    <xf numFmtId="0" fontId="1" fillId="16" borderId="27" xfId="0" applyFont="1" applyFill="1" applyBorder="1" applyAlignment="1">
      <alignment wrapText="1"/>
    </xf>
  </cellXfs>
  <cellStyles count="3">
    <cellStyle name="Link" xfId="2" builtinId="8"/>
    <cellStyle name="Normal" xfId="0" builtinId="0"/>
    <cellStyle name="Normal 2" xfId="1" xr:uid="{EC34C279-7979-454E-915C-75E62FAE1692}"/>
  </cellStyles>
  <dxfs count="175">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i val="0"/>
        <strike val="0"/>
        <condense val="0"/>
        <extend val="0"/>
        <outline val="0"/>
        <shadow val="0"/>
        <u val="none"/>
        <vertAlign val="baseline"/>
        <sz val="10"/>
        <color rgb="FF006100"/>
        <name val="Kbh"/>
        <scheme val="none"/>
      </font>
      <fill>
        <patternFill patternType="solid">
          <fgColor rgb="FFC6EFCE"/>
          <bgColor rgb="FFC6EFCE"/>
        </patternFill>
      </fill>
      <alignment horizontal="left" vertical="top" textRotation="0" wrapText="0" indent="0" justifyLastLine="0" shrinkToFit="0" readingOrder="0"/>
      <border diagonalUp="0" diagonalDown="0">
        <left/>
        <right style="thin">
          <color rgb="FF000000"/>
        </right>
        <top style="thin">
          <color rgb="FF000000"/>
        </top>
        <bottom style="thin">
          <color rgb="FF000000"/>
        </bottom>
        <vertical/>
        <horizontal/>
      </border>
    </dxf>
    <dxf>
      <border outline="0">
        <top style="thin">
          <color rgb="FF000000"/>
        </top>
      </border>
    </dxf>
    <dxf>
      <border outline="0">
        <left style="thin">
          <color rgb="FF000000"/>
        </left>
        <top style="thin">
          <color rgb="FF000000"/>
        </top>
        <bottom style="thin">
          <color rgb="FF000000"/>
        </bottom>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dxf>
    <dxf>
      <border outline="0">
        <bottom style="thin">
          <color rgb="FF000000"/>
        </bottom>
      </border>
    </dxf>
    <dxf>
      <font>
        <b val="0"/>
        <i/>
        <strike val="0"/>
        <condense val="0"/>
        <extend val="0"/>
        <outline val="0"/>
        <shadow val="0"/>
        <u val="none"/>
        <vertAlign val="baseline"/>
        <sz val="10"/>
        <color theme="1"/>
        <name val="Kbh"/>
        <scheme val="none"/>
      </font>
      <fill>
        <patternFill patternType="solid">
          <fgColor rgb="FFE2EFD9"/>
          <bgColor rgb="FFE2EFD9"/>
        </patternFill>
      </fill>
      <alignment horizontal="left" vertical="top" textRotation="0" wrapText="1"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C5E0B3"/>
          <bgColor rgb="FFC5E0B3"/>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val="0"/>
        <strike val="0"/>
        <condense val="0"/>
        <extend val="0"/>
        <outline val="0"/>
        <shadow val="0"/>
        <u val="none"/>
        <vertAlign val="baseline"/>
        <sz val="10"/>
        <color theme="1"/>
        <name val="Kbh"/>
        <scheme val="none"/>
      </font>
      <fill>
        <patternFill patternType="solid">
          <fgColor rgb="FFC5E0B3"/>
          <bgColor rgb="FFC5E0B3"/>
        </patternFill>
      </fill>
      <alignment horizontal="general"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A8D08D"/>
          <bgColor rgb="FFA8D08D"/>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C5E0B3"/>
          <bgColor rgb="FFC5E0B3"/>
        </patternFill>
      </fill>
      <alignment horizontal="left" vertical="top" textRotation="0" wrapText="0" indent="0" justifyLastLine="0" shrinkToFit="0" readingOrder="0"/>
    </dxf>
    <dxf>
      <font>
        <b val="0"/>
        <i/>
        <strike val="0"/>
        <condense val="0"/>
        <extend val="0"/>
        <outline val="0"/>
        <shadow val="0"/>
        <u val="none"/>
        <vertAlign val="baseline"/>
        <sz val="9"/>
        <color theme="1"/>
        <name val="Kbh tekst"/>
        <scheme val="none"/>
      </font>
      <fill>
        <patternFill patternType="solid">
          <fgColor rgb="FFFEF2CB"/>
          <bgColor rgb="FFFEF2CB"/>
        </patternFill>
      </fill>
      <alignment horizontal="general"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C5E0B3"/>
          <bgColor rgb="FFC5E0B3"/>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C5E0B3"/>
          <bgColor rgb="FFC5E0B3"/>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A8D08D"/>
          <bgColor rgb="FFA8D08D"/>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C5E0B3"/>
          <bgColor rgb="FFC5E0B3"/>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C5E0B3"/>
          <bgColor rgb="FFC5E0B3"/>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val="0"/>
        <strike val="0"/>
        <condense val="0"/>
        <extend val="0"/>
        <outline val="0"/>
        <shadow val="0"/>
        <u val="none"/>
        <vertAlign val="baseline"/>
        <sz val="10"/>
        <color theme="1"/>
        <name val="Kbh"/>
        <scheme val="none"/>
      </font>
      <fill>
        <patternFill patternType="solid">
          <fgColor rgb="FFA8D08D"/>
          <bgColor rgb="FFA8D08D"/>
        </patternFill>
      </fill>
      <alignment horizontal="left" vertical="top" textRotation="0" wrapText="0" indent="0" justifyLastLine="0" shrinkToFit="0" readingOrder="0"/>
    </dxf>
    <dxf>
      <font>
        <b/>
        <i val="0"/>
        <strike val="0"/>
        <condense val="0"/>
        <extend val="0"/>
        <outline val="0"/>
        <shadow val="0"/>
        <u val="none"/>
        <vertAlign val="baseline"/>
        <sz val="10"/>
        <color rgb="FF006100"/>
        <name val="Kbh"/>
        <scheme val="none"/>
      </font>
      <fill>
        <patternFill patternType="solid">
          <fgColor rgb="FFC6EFCE"/>
          <bgColor rgb="FFC6EFCE"/>
        </patternFill>
      </fill>
      <alignment horizontal="left" vertical="top" textRotation="0" wrapText="0" indent="0" justifyLastLine="0" shrinkToFit="0" readingOrder="0"/>
      <border diagonalUp="0" diagonalDown="0">
        <left/>
        <right style="thin">
          <color rgb="FF000000"/>
        </right>
        <top style="thin">
          <color rgb="FF000000"/>
        </top>
        <bottom style="thin">
          <color rgb="FF000000"/>
        </bottom>
        <vertical/>
        <horizontal/>
      </border>
    </dxf>
    <dxf>
      <border outline="0">
        <left style="thin">
          <color rgb="FF000000"/>
        </left>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C5E0B3"/>
          <bgColor rgb="FFC5E0B3"/>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val="0"/>
        <strike val="0"/>
        <condense val="0"/>
        <extend val="0"/>
        <outline val="0"/>
        <shadow val="0"/>
        <u val="none"/>
        <vertAlign val="baseline"/>
        <sz val="10"/>
        <color theme="1"/>
        <name val="Kbh"/>
        <scheme val="none"/>
      </font>
      <fill>
        <patternFill patternType="solid">
          <fgColor rgb="FFC5E0B3"/>
          <bgColor rgb="FFC5E0B3"/>
        </patternFill>
      </fill>
      <alignment horizontal="general"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A8D08D"/>
          <bgColor rgb="FFA8D08D"/>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C5E0B3"/>
          <bgColor rgb="FFC5E0B3"/>
        </patternFill>
      </fill>
      <alignment horizontal="left" vertical="top" textRotation="0" wrapText="0" indent="0" justifyLastLine="0" shrinkToFit="0" readingOrder="0"/>
    </dxf>
    <dxf>
      <font>
        <b val="0"/>
        <i/>
        <strike val="0"/>
        <condense val="0"/>
        <extend val="0"/>
        <outline val="0"/>
        <shadow val="0"/>
        <u val="none"/>
        <vertAlign val="baseline"/>
        <sz val="9"/>
        <color theme="1"/>
        <name val="Kbh tekst"/>
        <scheme val="none"/>
      </font>
      <fill>
        <patternFill patternType="solid">
          <fgColor rgb="FFFEF2CB"/>
          <bgColor rgb="FFFEF2CB"/>
        </patternFill>
      </fill>
      <alignment horizontal="general"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C5E0B3"/>
          <bgColor rgb="FFC5E0B3"/>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C5E0B3"/>
          <bgColor rgb="FFC5E0B3"/>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C5E0B3"/>
          <bgColor rgb="FFC5E0B3"/>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A8D08D"/>
          <bgColor rgb="FFA8D08D"/>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C5E0B3"/>
          <bgColor rgb="FFC5E0B3"/>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val="0"/>
        <strike val="0"/>
        <condense val="0"/>
        <extend val="0"/>
        <outline val="0"/>
        <shadow val="0"/>
        <u val="none"/>
        <vertAlign val="baseline"/>
        <sz val="10"/>
        <color theme="1"/>
        <name val="Kbh"/>
        <scheme val="none"/>
      </font>
      <fill>
        <patternFill patternType="solid">
          <fgColor rgb="FFA8D08D"/>
          <bgColor rgb="FFA8D08D"/>
        </patternFill>
      </fill>
      <alignment horizontal="left" vertical="top" textRotation="0" wrapText="0" indent="0" justifyLastLine="0" shrinkToFit="0" readingOrder="0"/>
    </dxf>
    <dxf>
      <font>
        <b/>
        <i val="0"/>
        <strike val="0"/>
        <condense val="0"/>
        <extend val="0"/>
        <outline val="0"/>
        <shadow val="0"/>
        <u val="none"/>
        <vertAlign val="baseline"/>
        <sz val="10"/>
        <color rgb="FF006100"/>
        <name val="Kbh"/>
        <scheme val="none"/>
      </font>
      <fill>
        <patternFill patternType="solid">
          <fgColor rgb="FFC6EFCE"/>
          <bgColor rgb="FFC6EFCE"/>
        </patternFill>
      </fill>
      <alignment horizontal="left" vertical="top" textRotation="0" wrapText="0" indent="0" justifyLastLine="0" shrinkToFit="0" readingOrder="0"/>
      <border diagonalUp="0" diagonalDown="0">
        <left/>
        <right style="thin">
          <color rgb="FF000000"/>
        </right>
        <top style="thin">
          <color rgb="FF000000"/>
        </top>
        <bottom style="thin">
          <color rgb="FF000000"/>
        </bottom>
        <vertical/>
        <horizontal/>
      </border>
    </dxf>
    <dxf>
      <border outline="0">
        <left style="thin">
          <color rgb="FF000000"/>
        </left>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C5E0B3"/>
          <bgColor rgb="FFC5E0B3"/>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val="0"/>
        <strike val="0"/>
        <condense val="0"/>
        <extend val="0"/>
        <outline val="0"/>
        <shadow val="0"/>
        <u val="none"/>
        <vertAlign val="baseline"/>
        <sz val="10"/>
        <color theme="1"/>
        <name val="Kbh"/>
        <scheme val="none"/>
      </font>
      <fill>
        <patternFill patternType="solid">
          <fgColor rgb="FFC5E0B3"/>
          <bgColor rgb="FFC5E0B3"/>
        </patternFill>
      </fill>
      <alignment horizontal="general"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A8D08D"/>
          <bgColor rgb="FFA8D08D"/>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C5E0B3"/>
          <bgColor rgb="FFC5E0B3"/>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C5E0B3"/>
          <bgColor rgb="FFC5E0B3"/>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C5E0B3"/>
          <bgColor rgb="FFC5E0B3"/>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C5E0B3"/>
          <bgColor rgb="FFC5E0B3"/>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A8D08D"/>
          <bgColor rgb="FFA8D08D"/>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C5E0B3"/>
          <bgColor rgb="FFC5E0B3"/>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C5E0B3"/>
          <bgColor rgb="FFC5E0B3"/>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val="0"/>
        <strike val="0"/>
        <condense val="0"/>
        <extend val="0"/>
        <outline val="0"/>
        <shadow val="0"/>
        <u val="none"/>
        <vertAlign val="baseline"/>
        <sz val="10"/>
        <color theme="1"/>
        <name val="Kbh"/>
        <scheme val="none"/>
      </font>
      <fill>
        <patternFill patternType="solid">
          <fgColor rgb="FFA8D08D"/>
          <bgColor rgb="FFA8D08D"/>
        </patternFill>
      </fill>
      <alignment horizontal="left" vertical="top" textRotation="0" wrapText="0" indent="0" justifyLastLine="0" shrinkToFit="0" readingOrder="0"/>
    </dxf>
    <dxf>
      <font>
        <b/>
        <i val="0"/>
        <strike val="0"/>
        <condense val="0"/>
        <extend val="0"/>
        <outline val="0"/>
        <shadow val="0"/>
        <u val="none"/>
        <vertAlign val="baseline"/>
        <sz val="10"/>
        <color rgb="FF006100"/>
        <name val="Kbh"/>
        <scheme val="none"/>
      </font>
      <fill>
        <patternFill patternType="solid">
          <fgColor rgb="FFC6EFCE"/>
          <bgColor rgb="FFC6EFCE"/>
        </patternFill>
      </fill>
      <alignment horizontal="left" vertical="top" textRotation="0" wrapText="0" indent="0" justifyLastLine="0" shrinkToFit="0" readingOrder="0"/>
      <border diagonalUp="0" diagonalDown="0">
        <left/>
        <right style="thin">
          <color rgb="FF000000"/>
        </right>
        <top style="thin">
          <color rgb="FF000000"/>
        </top>
        <bottom style="thin">
          <color rgb="FF000000"/>
        </bottom>
        <vertical/>
        <horizontal/>
      </border>
    </dxf>
    <dxf>
      <border outline="0">
        <left style="thin">
          <color rgb="FF000000"/>
        </left>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C5E0B3"/>
          <bgColor rgb="FFC5E0B3"/>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val="0"/>
        <strike val="0"/>
        <condense val="0"/>
        <extend val="0"/>
        <outline val="0"/>
        <shadow val="0"/>
        <u val="none"/>
        <vertAlign val="baseline"/>
        <sz val="10"/>
        <color theme="1"/>
        <name val="Kbh"/>
        <scheme val="none"/>
      </font>
      <fill>
        <patternFill patternType="solid">
          <fgColor rgb="FFC5E0B3"/>
          <bgColor rgb="FFC5E0B3"/>
        </patternFill>
      </fill>
      <alignment horizontal="general"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A8D08D"/>
          <bgColor rgb="FFA8D08D"/>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C5E0B3"/>
          <bgColor rgb="FFC5E0B3"/>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C5E0B3"/>
          <bgColor rgb="FFC5E0B3"/>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C5E0B3"/>
          <bgColor rgb="FFC5E0B3"/>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C5E0B3"/>
          <bgColor rgb="FFC5E0B3"/>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A8D08D"/>
          <bgColor rgb="FFA8D08D"/>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C5E0B3"/>
          <bgColor rgb="FFC5E0B3"/>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C5E0B3"/>
          <bgColor rgb="FFC5E0B3"/>
        </patternFill>
      </fill>
      <alignment horizontal="left" vertical="top" textRotation="0" wrapText="0" indent="0" justifyLastLine="0" shrinkToFit="0" readingOrder="0"/>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1" indent="0" justifyLastLine="0" shrinkToFit="0" readingOrder="0"/>
      <border diagonalUp="0" diagonalDown="0">
        <left/>
        <right/>
        <top style="thin">
          <color rgb="FF000000"/>
        </top>
        <bottom style="thin">
          <color rgb="FF000000"/>
        </bottom>
        <vertical/>
        <horizontal/>
      </border>
    </dxf>
    <dxf>
      <font>
        <b val="0"/>
        <i val="0"/>
        <strike val="0"/>
        <condense val="0"/>
        <extend val="0"/>
        <outline val="0"/>
        <shadow val="0"/>
        <u val="none"/>
        <vertAlign val="baseline"/>
        <sz val="10"/>
        <color theme="1"/>
        <name val="Kbh"/>
        <scheme val="none"/>
      </font>
      <fill>
        <patternFill patternType="solid">
          <fgColor rgb="FFA8D08D"/>
          <bgColor rgb="FFA8D08D"/>
        </patternFill>
      </fill>
      <alignment horizontal="left" vertical="top" textRotation="0" wrapText="0" indent="0" justifyLastLine="0" shrinkToFit="0" readingOrder="0"/>
    </dxf>
    <dxf>
      <font>
        <b/>
        <i val="0"/>
        <strike val="0"/>
        <condense val="0"/>
        <extend val="0"/>
        <outline val="0"/>
        <shadow val="0"/>
        <u val="none"/>
        <vertAlign val="baseline"/>
        <sz val="10"/>
        <color rgb="FF006100"/>
        <name val="Kbh"/>
        <scheme val="none"/>
      </font>
      <fill>
        <patternFill patternType="solid">
          <fgColor rgb="FFC6EFCE"/>
          <bgColor rgb="FFC6EFCE"/>
        </patternFill>
      </fill>
      <alignment horizontal="left" vertical="top" textRotation="0" wrapText="0"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strike val="0"/>
        <condense val="0"/>
        <extend val="0"/>
        <outline val="0"/>
        <shadow val="0"/>
        <u val="none"/>
        <vertAlign val="baseline"/>
        <sz val="10"/>
        <color theme="1"/>
        <name val="Kbh"/>
        <scheme val="none"/>
      </font>
      <fill>
        <patternFill patternType="solid">
          <fgColor rgb="FFFEF2CB"/>
          <bgColor rgb="FFFEF2CB"/>
        </patternFill>
      </fill>
      <alignment horizontal="left" vertical="top" textRotation="0" wrapText="0" indent="0" justifyLastLine="0" shrinkToFit="0" readingOrder="0"/>
    </dxf>
    <dxf>
      <font>
        <b/>
        <i val="0"/>
        <strike val="0"/>
        <condense val="0"/>
        <extend val="0"/>
        <outline val="0"/>
        <shadow val="0"/>
        <u/>
        <vertAlign val="baseline"/>
        <sz val="10"/>
        <color theme="1"/>
        <name val="Kbh"/>
        <scheme val="none"/>
      </font>
      <fill>
        <patternFill patternType="solid">
          <fgColor rgb="FFE2EFD9"/>
          <bgColor theme="0"/>
        </patternFill>
      </fill>
      <alignment horizontal="left" vertical="top" textRotation="0" wrapText="1" indent="0" justifyLastLine="0" shrinkToFit="0" readingOrder="0"/>
      <border diagonalUp="0" diagonalDown="0" outline="0">
        <left/>
        <right/>
        <top style="thin">
          <color rgb="FF000000"/>
        </top>
        <bottom style="thin">
          <color rgb="FF000000"/>
        </bottom>
      </border>
    </dxf>
    <dxf>
      <border outline="0">
        <bottom style="thin">
          <color rgb="FF000000"/>
        </bottom>
      </border>
    </dxf>
    <dxf>
      <font>
        <b/>
        <i val="0"/>
        <strike val="0"/>
        <condense val="0"/>
        <extend val="0"/>
        <outline val="0"/>
        <shadow val="0"/>
        <u/>
        <vertAlign val="baseline"/>
        <sz val="10"/>
        <color theme="1"/>
        <name val="Kbh"/>
        <scheme val="none"/>
      </font>
      <fill>
        <patternFill patternType="solid">
          <fgColor rgb="FFE2EFD9"/>
          <bgColor theme="0"/>
        </patternFill>
      </fill>
      <alignment horizontal="left" vertical="top" textRotation="0" wrapText="1" indent="0" justifyLastLine="0" shrinkToFit="0" readingOrder="0"/>
    </dxf>
    <dxf>
      <fill>
        <patternFill>
          <bgColor theme="0"/>
        </patternFill>
      </fill>
    </dxf>
    <dxf>
      <fill>
        <patternFill>
          <bgColor theme="0"/>
        </patternFill>
      </fill>
    </dxf>
    <dxf>
      <border outline="0">
        <right style="thin">
          <color theme="4" tint="0.39997558519241921"/>
        </right>
        <top style="thin">
          <color theme="4" tint="0.39997558519241921"/>
        </top>
        <bottom style="thin">
          <color theme="4" tint="0.39997558519241921"/>
        </bottom>
      </border>
    </dxf>
    <dxf>
      <fill>
        <patternFill>
          <bgColor theme="0"/>
        </patternFill>
      </fill>
    </dxf>
    <dxf>
      <border outline="0">
        <bottom style="thin">
          <color theme="4" tint="0.39997558519241921"/>
        </bottom>
      </border>
    </dxf>
    <dxf>
      <font>
        <b val="0"/>
        <i val="0"/>
        <strike val="0"/>
        <condense val="0"/>
        <extend val="0"/>
        <outline val="0"/>
        <shadow val="0"/>
        <u val="none"/>
        <vertAlign val="baseline"/>
        <sz val="11"/>
        <color theme="1"/>
        <name val="Calibri"/>
        <family val="2"/>
        <scheme val="minor"/>
      </font>
      <fill>
        <patternFill patternType="solid">
          <fgColor theme="4" tint="0.79998168889431442"/>
          <bgColor theme="0"/>
        </patternFill>
      </fill>
    </dxf>
    <dxf>
      <fill>
        <patternFill>
          <bgColor theme="0"/>
        </patternFill>
      </fill>
    </dxf>
    <dxf>
      <border outline="0">
        <top style="thin">
          <color theme="4" tint="0.39997558519241921"/>
        </top>
        <bottom style="thin">
          <color theme="4" tint="0.39997558519241921"/>
        </bottom>
      </border>
    </dxf>
    <dxf>
      <fill>
        <patternFill>
          <bgColor theme="0"/>
        </patternFill>
      </fill>
    </dxf>
    <dxf>
      <border outline="0">
        <bottom style="thin">
          <color theme="4" tint="0.39997558519241921"/>
        </bottom>
      </border>
    </dxf>
    <dxf>
      <font>
        <b val="0"/>
        <i val="0"/>
        <strike val="0"/>
        <condense val="0"/>
        <extend val="0"/>
        <outline val="0"/>
        <shadow val="0"/>
        <u val="none"/>
        <vertAlign val="baseline"/>
        <sz val="11"/>
        <color theme="1"/>
        <name val="Calibri"/>
        <family val="2"/>
        <scheme val="minor"/>
      </font>
      <fill>
        <patternFill patternType="solid">
          <fgColor theme="4" tint="0.79998168889431442"/>
          <bgColor theme="0"/>
        </patternFill>
      </fill>
    </dxf>
    <dxf>
      <fill>
        <patternFill>
          <bgColor theme="0"/>
        </patternFill>
      </fill>
    </dxf>
    <dxf>
      <border outline="0">
        <top style="thin">
          <color theme="4" tint="0.39997558519241921"/>
        </top>
        <bottom style="thin">
          <color theme="4" tint="0.39997558519241921"/>
        </bottom>
      </border>
    </dxf>
    <dxf>
      <fill>
        <patternFill>
          <bgColor theme="0"/>
        </patternFill>
      </fill>
    </dxf>
    <dxf>
      <border outline="0">
        <bottom style="thin">
          <color theme="4" tint="0.39997558519241921"/>
        </bottom>
      </border>
    </dxf>
    <dxf>
      <font>
        <b val="0"/>
        <i val="0"/>
        <strike val="0"/>
        <condense val="0"/>
        <extend val="0"/>
        <outline val="0"/>
        <shadow val="0"/>
        <u val="none"/>
        <vertAlign val="baseline"/>
        <sz val="11"/>
        <color theme="1"/>
        <name val="Calibri"/>
        <family val="2"/>
        <scheme val="minor"/>
      </font>
      <fill>
        <patternFill patternType="solid">
          <fgColor theme="4" tint="0.79998168889431442"/>
          <bgColor theme="0"/>
        </patternFill>
      </fill>
    </dxf>
    <dxf>
      <fill>
        <patternFill>
          <bgColor theme="0"/>
        </patternFill>
      </fill>
    </dxf>
    <dxf>
      <border outline="0">
        <top style="thin">
          <color indexed="64"/>
        </top>
      </border>
    </dxf>
    <dxf>
      <border outline="0">
        <top style="thin">
          <color theme="4" tint="0.39997558519241921"/>
        </top>
        <bottom style="thin">
          <color theme="4" tint="0.39997558519241921"/>
        </bottom>
      </border>
    </dxf>
    <dxf>
      <fill>
        <patternFill>
          <bgColor theme="0"/>
        </patternFill>
      </fill>
    </dxf>
    <dxf>
      <border outline="0">
        <bottom style="thin">
          <color theme="4" tint="0.39997558519241921"/>
        </bottom>
      </border>
    </dxf>
    <dxf>
      <font>
        <b val="0"/>
        <i val="0"/>
        <strike val="0"/>
        <condense val="0"/>
        <extend val="0"/>
        <outline val="0"/>
        <shadow val="0"/>
        <u val="none"/>
        <vertAlign val="baseline"/>
        <sz val="11"/>
        <color theme="1"/>
        <name val="Calibri"/>
        <family val="2"/>
        <scheme val="minor"/>
      </font>
      <fill>
        <patternFill patternType="solid">
          <fgColor theme="4" tint="0.79998168889431442"/>
          <bgColor theme="0"/>
        </patternFill>
      </fill>
    </dxf>
    <dxf>
      <fill>
        <patternFill>
          <bgColor theme="9" tint="0.39994506668294322"/>
        </patternFill>
      </fill>
    </dxf>
    <dxf>
      <fill>
        <patternFill>
          <bgColor theme="9" tint="0.39994506668294322"/>
        </patternFill>
      </fill>
    </dxf>
    <dxf>
      <fill>
        <patternFill>
          <bgColor theme="9" tint="0.79998168889431442"/>
        </patternFill>
      </fill>
    </dxf>
    <dxf>
      <fill>
        <patternFill>
          <bgColor theme="9" tint="0.39994506668294322"/>
        </patternFill>
      </fill>
    </dxf>
    <dxf>
      <fill>
        <patternFill>
          <bgColor theme="9"/>
        </patternFill>
      </fill>
    </dxf>
    <dxf>
      <fill>
        <patternFill>
          <bgColor theme="9" tint="0.39994506668294322"/>
        </patternFill>
      </fill>
    </dxf>
    <dxf>
      <fill>
        <patternFill>
          <bgColor theme="5" tint="0.79998168889431442"/>
        </patternFill>
      </fill>
    </dxf>
  </dxfs>
  <tableStyles count="0" defaultTableStyle="TableStyleMedium2" defaultPivotStyle="PivotStyleLight16"/>
  <colors>
    <mruColors>
      <color rgb="FFE6F5F4"/>
      <color rgb="FF56BCB5"/>
      <color rgb="FF00778A"/>
      <color rgb="FFD4EDEA"/>
      <color rgb="FFC6EFC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4635500</xdr:colOff>
          <xdr:row>4</xdr:row>
          <xdr:rowOff>146050</xdr:rowOff>
        </xdr:from>
        <xdr:to>
          <xdr:col>1</xdr:col>
          <xdr:colOff>11576050</xdr:colOff>
          <xdr:row>11</xdr:row>
          <xdr:rowOff>101600</xdr:rowOff>
        </xdr:to>
        <xdr:sp macro="" textlink="">
          <xdr:nvSpPr>
            <xdr:cNvPr id="10241" name="Button 1" descr="Tryk her for at læse mere om skaleringsprocessen 'Sammen om mindre råstoffobrug'" hidden="1">
              <a:extLst>
                <a:ext uri="{63B3BB69-23CF-44E3-9099-C40C66FF867C}">
                  <a14:compatExt spid="_x0000_s10241"/>
                </a:ext>
                <a:ext uri="{FF2B5EF4-FFF2-40B4-BE49-F238E27FC236}">
                  <a16:creationId xmlns:a16="http://schemas.microsoft.com/office/drawing/2014/main" id="{00000000-0008-0000-0000-0000012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da-DK" sz="1200" b="1" i="0" u="none" strike="noStrike" baseline="0">
                  <a:solidFill>
                    <a:srgbClr val="000000"/>
                  </a:solidFill>
                  <a:latin typeface="Calibri"/>
                  <a:cs typeface="Calibri"/>
                </a:rPr>
                <a:t>Tryk her for at læse mere om skaleringsprocessen 'Sammen om mindre råstofforbrug'</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609600</xdr:colOff>
          <xdr:row>16</xdr:row>
          <xdr:rowOff>19050</xdr:rowOff>
        </xdr:from>
        <xdr:to>
          <xdr:col>10</xdr:col>
          <xdr:colOff>1028700</xdr:colOff>
          <xdr:row>18</xdr:row>
          <xdr:rowOff>527050</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0100-0000012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da-DK" sz="1100" b="0" i="0" u="none" strike="noStrike" baseline="0">
                  <a:solidFill>
                    <a:srgbClr val="000000"/>
                  </a:solidFill>
                  <a:latin typeface="Calibri"/>
                  <a:cs typeface="Calibri"/>
                </a:rPr>
                <a:t>Tryk her!</a:t>
              </a:r>
            </a:p>
            <a:p>
              <a:pPr algn="ctr" rtl="0">
                <a:defRPr sz="1000"/>
              </a:pPr>
              <a:r>
                <a:rPr lang="da-DK" sz="1100" b="0" i="0" u="none" strike="noStrike" baseline="0">
                  <a:solidFill>
                    <a:srgbClr val="000000"/>
                  </a:solidFill>
                  <a:latin typeface="Calibri"/>
                  <a:cs typeface="Calibri"/>
                </a:rPr>
                <a:t>Formatér Cellehøjde</a:t>
              </a:r>
            </a:p>
          </xdr:txBody>
        </xdr:sp>
        <xdr:clientData fPrintsWithSheet="0"/>
      </xdr:twoCellAnchor>
    </mc:Choice>
    <mc:Fallback/>
  </mc:AlternateContent>
</xdr:wsDr>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Vis 1" id="{801AA4B4-9937-4938-B40B-71C35EC7951F}"/>
</namedSheetView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24E04DB1-08FD-47F3-A9A5-EBA029765465}" name="VEJKOL" displayName="VEJKOL" ref="F6:F15" totalsRowShown="0" headerRowDxfId="167" dataDxfId="165" headerRowBorderDxfId="166" tableBorderDxfId="164" totalsRowBorderDxfId="163">
  <autoFilter ref="F6:F15" xr:uid="{24E04DB1-08FD-47F3-A9A5-EBA029765465}"/>
  <tableColumns count="1">
    <tableColumn id="1" xr3:uid="{FFA0C2A4-00F7-45F8-B38C-E048A9F6318D}" name="VEJPROJEKT" dataDxfId="16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A34DBC5B-4CB9-4973-86DE-3666FD0AA729}" name="FORSKOL" displayName="FORSKOL" ref="G6:G15" totalsRowShown="0" headerRowDxfId="161" dataDxfId="159" headerRowBorderDxfId="160" tableBorderDxfId="158">
  <autoFilter ref="G6:G15" xr:uid="{A34DBC5B-4CB9-4973-86DE-3666FD0AA729}"/>
  <tableColumns count="1">
    <tableColumn id="1" xr3:uid="{410A30A7-E402-4401-BAC5-CBE9D2006490}" name="FORSYNING" dataDxfId="157"/>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DB0E78D7-DA3D-4693-8E84-983CAF27D729}" name="STOREKOL" displayName="STOREKOL" ref="H6:H14" totalsRowShown="0" headerRowDxfId="156" dataDxfId="154" headerRowBorderDxfId="155" tableBorderDxfId="153">
  <autoFilter ref="H6:H14" xr:uid="{DB0E78D7-DA3D-4693-8E84-983CAF27D729}"/>
  <tableColumns count="1">
    <tableColumn id="1" xr3:uid="{2E66D07C-B72D-41B9-AB8B-AC08D0B073D8}" name="STORT PROJEKT" dataDxfId="15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5920A9FD-8929-4198-AE3A-41A14F2A9386}" name="BANEKOL" displayName="BANEKOL" ref="I6:I14" totalsRowShown="0" headerRowDxfId="151" dataDxfId="149" headerRowBorderDxfId="150" tableBorderDxfId="148">
  <autoFilter ref="I6:I14" xr:uid="{5920A9FD-8929-4198-AE3A-41A14F2A9386}"/>
  <tableColumns count="1">
    <tableColumn id="1" xr3:uid="{A44E5A29-6D05-441D-803B-DC2649E7C616}" name="BANEPROJEKT" dataDxfId="14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12D8521-B140-4D3F-9906-8EC09A2F4E17}" name="ORGKOL" displayName="ORGKOL" ref="J6:J11" totalsRowShown="0" headerRowDxfId="146" dataDxfId="145" tableBorderDxfId="144" dataCellStyle="Normal 2">
  <autoFilter ref="J6:J11" xr:uid="{A12D8521-B140-4D3F-9906-8EC09A2F4E17}"/>
  <tableColumns count="1">
    <tableColumn id="1" xr3:uid="{F49619A9-1FF0-471A-860C-2F1728064C4A}" name="ORGANISATORISKE VÆRKTØJER" dataDxfId="143" dataCellStyle="Normal 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E271C64-68F2-4B9C-B9B4-366A4330A6DC}" name="VEJFASE" displayName="VEJFASE" ref="B1:AJ16" totalsRowShown="0" dataDxfId="142">
  <autoFilter ref="B1:AJ16" xr:uid="{1E271C64-68F2-4B9C-B9B4-366A4330A6DC}"/>
  <tableColumns count="35">
    <tableColumn id="1" xr3:uid="{23CF8E38-5087-4A24-AB3D-40F470360302}" name="Trin for trin-guide for implementering af tiltag, som reducerer råstofforbruget, på vej- og stiprojekter." dataDxfId="141"/>
    <tableColumn id="2" xr3:uid="{2DF3F1B4-4563-4677-8E80-C3DCE22508A6}" name="Kolonne1" dataDxfId="140"/>
    <tableColumn id="3" xr3:uid="{68305A01-6808-4C0E-9E59-3DCF86A58D4F}" name="Kolonne2" dataDxfId="139"/>
    <tableColumn id="4" xr3:uid="{C1C33191-FBB8-4121-ADD9-9D84AB30EFCB}" name="Kolonne3" dataDxfId="138"/>
    <tableColumn id="5" xr3:uid="{49E8D81C-3AAA-49F0-BB72-4F5F3853A13A}" name="Kolonne4" dataDxfId="137"/>
    <tableColumn id="6" xr3:uid="{59D51F8E-B427-484E-BB74-72BF9CDA6E3C}" name="Kolonne5" dataDxfId="136"/>
    <tableColumn id="7" xr3:uid="{6808929E-D4BB-43E7-A693-0399D98D72EA}" name="Kolonne6" dataDxfId="135"/>
    <tableColumn id="8" xr3:uid="{2C39FE9F-A3E5-41E2-8168-AF0E9FA46B37}" name="Kolonne7" dataDxfId="134"/>
    <tableColumn id="9" xr3:uid="{28A169E5-3ED2-453B-9BB3-80DEB9A52D44}" name="Kolonne8" dataDxfId="133"/>
    <tableColumn id="10" xr3:uid="{DBD6523F-7C22-4C67-8AA8-523CB215FAEA}" name="Kolonne9" dataDxfId="132"/>
    <tableColumn id="11" xr3:uid="{A1BB2916-039E-40AD-A169-042971FB2CB2}" name="Kolonne10" dataDxfId="131"/>
    <tableColumn id="12" xr3:uid="{11D8EA45-761A-4A4E-9C59-299670521E3F}" name="Kolonne11" dataDxfId="130"/>
    <tableColumn id="13" xr3:uid="{0FD30E56-582E-46D4-998A-D37C1B347FEF}" name="Kolonne12" dataDxfId="129"/>
    <tableColumn id="14" xr3:uid="{F04AD64D-8308-47DD-B2D8-FFBE892BC764}" name="Kolonne13" dataDxfId="128"/>
    <tableColumn id="15" xr3:uid="{B28EDE1D-9787-49C1-BB0E-ABD60AE48D59}" name="Kolonne14" dataDxfId="127"/>
    <tableColumn id="16" xr3:uid="{A8D93C4C-AFD4-4D9F-A61F-53E8E98DDE6C}" name="Kolonne15" dataDxfId="126"/>
    <tableColumn id="17" xr3:uid="{7F841838-EF68-43D4-88C7-D7B521E5ACE6}" name="Kolonne16" dataDxfId="125"/>
    <tableColumn id="18" xr3:uid="{5FB323AE-8E80-4927-8B74-5EDA73B36A0E}" name="Kolonne17" dataDxfId="124"/>
    <tableColumn id="19" xr3:uid="{20BEF865-ECAA-4548-A843-DD1FF64E0278}" name="Kolonne18" dataDxfId="123"/>
    <tableColumn id="20" xr3:uid="{6F0A72BE-24C0-4F3E-848F-FCF14328BC95}" name="Kolonne19" dataDxfId="122"/>
    <tableColumn id="21" xr3:uid="{669E88C5-55C7-4D77-8997-E98C17E0A659}" name="Kolonne20" dataDxfId="121"/>
    <tableColumn id="22" xr3:uid="{4C6A73F1-595E-4B41-A9E8-3AB00BC726AD}" name="Kolonne21" dataDxfId="120"/>
    <tableColumn id="23" xr3:uid="{4AE90D14-4B0E-4C07-A70A-1052F349AF62}" name="Kolonne22" dataDxfId="119"/>
    <tableColumn id="24" xr3:uid="{FE995899-3DA7-41F4-BE71-44BEC80644A5}" name="Kolonne23" dataDxfId="118"/>
    <tableColumn id="25" xr3:uid="{011FD90A-83D3-49C9-A034-1DA88E0BC90D}" name="Kolonne24" dataDxfId="117"/>
    <tableColumn id="26" xr3:uid="{90B777AD-72E7-4992-8BA1-E808C8273E2D}" name="Kolonne25" dataDxfId="116"/>
    <tableColumn id="27" xr3:uid="{6E4AF69D-EB88-4A98-9E6C-685FD3F9EFBB}" name="Kolonne26" dataDxfId="115"/>
    <tableColumn id="28" xr3:uid="{3B3E01C6-31F7-4380-AC50-2C97F02D4E21}" name="Kolonne27" dataDxfId="114"/>
    <tableColumn id="29" xr3:uid="{C971918D-FD89-4986-AF74-5DCF7AF95547}" name="Kolonne28" dataDxfId="113"/>
    <tableColumn id="30" xr3:uid="{9710564A-8E5E-4142-8C63-3E7A45DBF1B0}" name="Kolonne29" dataDxfId="112"/>
    <tableColumn id="31" xr3:uid="{C8A3A265-343F-4727-9B41-DC77B21A4EF0}" name="Kolonne30" dataDxfId="111"/>
    <tableColumn id="32" xr3:uid="{F2DD6BDC-F65B-41E7-8974-A473B9BD9FB8}" name="Kolonne31" dataDxfId="110"/>
    <tableColumn id="33" xr3:uid="{DC8D472D-BB24-4118-B1D3-2E85A5920103}" name="Kolonne32" dataDxfId="109"/>
    <tableColumn id="34" xr3:uid="{ACE47D8E-174D-479B-8E8F-E3C0D93912FD}" name="Kolonne33" dataDxfId="108"/>
    <tableColumn id="35" xr3:uid="{EE55CC34-966B-495B-972B-7064269972AA}" name="Kolonne34" dataDxfId="10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F8205FAE-46FC-4168-B1E0-34F1BE059EBB}" name="FORSFASE" displayName="FORSFASE" ref="A1:AB16" totalsRowShown="0" dataDxfId="106" tableBorderDxfId="105">
  <autoFilter ref="A1:AB16" xr:uid="{F8205FAE-46FC-4168-B1E0-34F1BE059EBB}"/>
  <tableColumns count="28">
    <tableColumn id="1" xr3:uid="{68F899E4-2BCB-41B4-B1F1-9D7D527FFCAF}" name="Kolonne1" dataDxfId="104"/>
    <tableColumn id="2" xr3:uid="{5BEAE0F7-6AB3-42F5-B347-B1E8376DF8F1}" name="Kolonne2" dataDxfId="103"/>
    <tableColumn id="3" xr3:uid="{D6F4FFBE-76D2-4F0D-9544-F3C314DA941E}" name="Kolonne3" dataDxfId="102"/>
    <tableColumn id="4" xr3:uid="{5862B9BD-8F83-4C4F-8187-91DF2B6C40B1}" name="Kolonne4" dataDxfId="101"/>
    <tableColumn id="5" xr3:uid="{DCAFB863-1400-4F6A-8EE2-D4FC3B1D135E}" name="Kolonne5" dataDxfId="100"/>
    <tableColumn id="6" xr3:uid="{3E6D2D5A-BBF7-4669-8587-CAE39A5D7F19}" name="Kolonne6" dataDxfId="99"/>
    <tableColumn id="7" xr3:uid="{0A8D6683-F44D-48BA-9B9B-69C01C6D703E}" name="Kolonne7" dataDxfId="98"/>
    <tableColumn id="8" xr3:uid="{78C18779-06C8-468A-BC0D-CF743C548082}" name="Kolonne8" dataDxfId="97"/>
    <tableColumn id="9" xr3:uid="{62A5DC7D-E3D9-4225-861F-3E106037E34B}" name="Kolonne9" dataDxfId="96"/>
    <tableColumn id="10" xr3:uid="{169D2316-46B4-4FA7-9FA4-C83F0D631E02}" name="Kolonne10" dataDxfId="95"/>
    <tableColumn id="11" xr3:uid="{CCAD16F8-B4DF-474B-B0F6-6818F8FE04E2}" name="Kolonne11" dataDxfId="94"/>
    <tableColumn id="12" xr3:uid="{AFF07882-9541-46F8-9C9D-E1E8B8D9C70C}" name="Kolonne12" dataDxfId="93"/>
    <tableColumn id="13" xr3:uid="{3D0B8D5A-5766-44C3-9D07-4EB0778CB620}" name="Kolonne13" dataDxfId="92"/>
    <tableColumn id="14" xr3:uid="{AE979D94-7B84-42C3-BA3C-A431DEEF579B}" name="Kolonne14" dataDxfId="91"/>
    <tableColumn id="15" xr3:uid="{3FA043AA-D084-419B-9163-028CFC73EC44}" name="Kolonne15" dataDxfId="90"/>
    <tableColumn id="16" xr3:uid="{26BB278B-9087-4FFA-807F-428D935050AF}" name="Kolonne16" dataDxfId="89"/>
    <tableColumn id="17" xr3:uid="{EF375AE0-4515-4861-8652-9EEB00487050}" name="Kolonne17" dataDxfId="88"/>
    <tableColumn id="18" xr3:uid="{A21E9ED4-4B05-4115-8F0D-F92D0D37BEF5}" name="Kolonne18" dataDxfId="87"/>
    <tableColumn id="19" xr3:uid="{0C865C45-17CC-4EE6-85E5-8E106759B1C7}" name="Kolonne19" dataDxfId="86"/>
    <tableColumn id="20" xr3:uid="{F2580893-A544-4375-AA35-022A77BA8508}" name="Kolonne20" dataDxfId="85"/>
    <tableColumn id="21" xr3:uid="{B41D7BEB-B4AE-45BA-9A5F-0E0B1AEE2A14}" name="Kolonne21" dataDxfId="84"/>
    <tableColumn id="22" xr3:uid="{CDD2941B-8970-46E3-A399-8E0885F77F72}" name="Kolonne22" dataDxfId="83"/>
    <tableColumn id="23" xr3:uid="{21FAEC2D-C33C-444E-8137-E1FD8FBEC789}" name="Kolonne23" dataDxfId="82"/>
    <tableColumn id="24" xr3:uid="{0CC67CE4-8515-42A3-B84E-843849464FA7}" name="Kolonne24" dataDxfId="81"/>
    <tableColumn id="25" xr3:uid="{FCA7569C-C83E-461E-B262-EA481799C72C}" name="Kolonne25" dataDxfId="80"/>
    <tableColumn id="26" xr3:uid="{43633437-B40B-444A-969F-70ADFC990711}" name="Kolonne26" dataDxfId="79"/>
    <tableColumn id="27" xr3:uid="{79A3273C-2C6E-44EB-816F-22F20B7A3A1B}" name="Kolonne27" dataDxfId="78"/>
    <tableColumn id="28" xr3:uid="{79FA4CDD-14FD-49DC-8AC0-D80FA3C78DB1}" name="Kolonne28" dataDxfId="77"/>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33EB2D2D-CAA6-4247-B6F0-D0105B6E49BA}" name="STORTFASE" displayName="STORTFASE" ref="A1:AE15" totalsRowShown="0" dataDxfId="76" tableBorderDxfId="75">
  <autoFilter ref="A1:AE15" xr:uid="{33EB2D2D-CAA6-4247-B6F0-D0105B6E49BA}"/>
  <tableColumns count="31">
    <tableColumn id="1" xr3:uid="{BA2AA000-C255-484E-AB00-144FADE337EF}" name="Kolonne1" dataDxfId="74"/>
    <tableColumn id="2" xr3:uid="{6C9C0662-AFD2-4F01-AC4D-582EB27C35F7}" name="Kolonne2" dataDxfId="73"/>
    <tableColumn id="3" xr3:uid="{B5EF7623-7CF6-4242-9167-E51107FEDDE9}" name="Kolonne3" dataDxfId="72"/>
    <tableColumn id="4" xr3:uid="{FEC857E8-FB1C-4037-AABA-C50AC6272697}" name="Kolonne4" dataDxfId="71"/>
    <tableColumn id="5" xr3:uid="{A52B59A1-833F-4765-980C-216F00E82FED}" name="Kolonne5" dataDxfId="70"/>
    <tableColumn id="6" xr3:uid="{7407C4A7-EA34-4428-9DFC-9E0DC2C8821B}" name="Kolonne6" dataDxfId="69"/>
    <tableColumn id="7" xr3:uid="{DAE1BD4B-47D5-46A5-AE65-56A92F4824E0}" name="Kolonne7" dataDxfId="68"/>
    <tableColumn id="8" xr3:uid="{FD9BAE11-BCBB-4C5F-A9DE-508D5F981140}" name="Kolonne8" dataDxfId="67"/>
    <tableColumn id="9" xr3:uid="{8E08FA26-CE9A-469C-AFC3-C7151D30732A}" name="Kolonne9" dataDxfId="66"/>
    <tableColumn id="10" xr3:uid="{F3AAFA81-00D8-4274-B35C-9F144A8DC545}" name="Kolonne10" dataDxfId="65"/>
    <tableColumn id="11" xr3:uid="{BC2EDCB7-06E8-4F66-8B33-1E6186569A76}" name="Kolonne11" dataDxfId="64"/>
    <tableColumn id="12" xr3:uid="{DBA08E1E-72BA-4E39-9641-21221DB881EB}" name="Kolonne12" dataDxfId="63"/>
    <tableColumn id="13" xr3:uid="{A9BE5141-3311-489B-B579-33B86A558D0E}" name="Kolonne13" dataDxfId="62"/>
    <tableColumn id="14" xr3:uid="{8962506A-6EA0-4F95-8069-EC2FACBF9129}" name="Kolonne14"/>
    <tableColumn id="15" xr3:uid="{31743FC7-DE51-44A0-9C86-F4655A7FF846}" name="Kolonne15" dataDxfId="61"/>
    <tableColumn id="16" xr3:uid="{7B7E8EA0-76DA-4954-9268-AFB65F4E6F66}" name="Kolonne16" dataDxfId="60"/>
    <tableColumn id="17" xr3:uid="{10279242-2E8D-4749-9925-CFD5BC0BE1A0}" name="Kolonne17" dataDxfId="59"/>
    <tableColumn id="18" xr3:uid="{7A562EF7-49BD-455D-A3AF-1E4C2BD5BEF9}" name="Kolonne18" dataDxfId="58"/>
    <tableColumn id="19" xr3:uid="{DDB92D00-8F0A-45DC-9FBF-C03EBC7AA4CD}" name="Kolonne19" dataDxfId="57"/>
    <tableColumn id="20" xr3:uid="{E2EE3B6E-E206-455F-9A5F-0FF95D94BE1D}" name="Kolonne20" dataDxfId="56"/>
    <tableColumn id="21" xr3:uid="{8B9F6DA5-CA1B-48FF-9D77-D365F59064D3}" name="Kolonne21" dataDxfId="55"/>
    <tableColumn id="22" xr3:uid="{5E1AE7B8-CACE-4B8E-A75E-EC7A23E8CCB5}" name="Kolonne22" dataDxfId="54"/>
    <tableColumn id="23" xr3:uid="{B7184C70-4161-4F38-88A2-D0CC9856A3E8}" name="Kolonne23" dataDxfId="53"/>
    <tableColumn id="24" xr3:uid="{CF47FB4B-E5FD-45B3-B412-A5AD4DB2C48E}" name="Kolonne24" dataDxfId="52"/>
    <tableColumn id="25" xr3:uid="{D2445E8D-3EF0-42E9-B0B9-792B63D20CD8}" name="Kolonne25" dataDxfId="51"/>
    <tableColumn id="26" xr3:uid="{4321786A-ED2D-4912-B288-96AA98B0BB7F}" name="Kolonne26" dataDxfId="50"/>
    <tableColumn id="27" xr3:uid="{56449930-EC89-437E-8FF1-78B3C588BC23}" name="Kolonne27" dataDxfId="49"/>
    <tableColumn id="28" xr3:uid="{3573A5B3-B088-44B4-86EA-600E8CFFCC9A}" name="Kolonne28" dataDxfId="48"/>
    <tableColumn id="29" xr3:uid="{D2AA9D07-95EC-49B3-A508-67AD2B0A6FED}" name="Kolonne29" dataDxfId="47"/>
    <tableColumn id="30" xr3:uid="{6CFFA0FD-7C84-4314-B2CB-FF8D31DA7A08}" name="Kolonne30" dataDxfId="46"/>
    <tableColumn id="31" xr3:uid="{6FD12F31-32B3-425E-A230-B47B1D957DF1}" name="Kolonne31" dataDxfId="45"/>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EA95B6E4-CE86-44EF-83C6-455311F6D5F2}" name="BANEFASE" displayName="BANEFASE" ref="A1:AF14" totalsRowShown="0" dataDxfId="44" tableBorderDxfId="43">
  <autoFilter ref="A1:AF14" xr:uid="{EA95B6E4-CE86-44EF-83C6-455311F6D5F2}"/>
  <tableColumns count="32">
    <tableColumn id="1" xr3:uid="{25D471C6-626C-4337-97EC-582D7A151B91}" name="Kolonne1" dataDxfId="42"/>
    <tableColumn id="2" xr3:uid="{AB82343A-F037-49F7-9E87-5FA47F1AF461}" name="Kolonne2" dataDxfId="41"/>
    <tableColumn id="3" xr3:uid="{80D289A9-C3D3-41F8-B223-625D23AA7986}" name="Kolonne3" dataDxfId="40"/>
    <tableColumn id="4" xr3:uid="{8CC4B060-71E6-4B91-9393-27A0965834D8}" name="Kolonne4" dataDxfId="39"/>
    <tableColumn id="5" xr3:uid="{B7BBF2C9-C6C0-406D-B145-3334B37DD533}" name="Kolonne5" dataDxfId="38"/>
    <tableColumn id="6" xr3:uid="{A2C4A97B-DA9D-4D52-8E1A-B25AD6F01659}" name="Kolonne6" dataDxfId="37"/>
    <tableColumn id="7" xr3:uid="{4C53F428-7D97-4474-AA8F-171CD5F4F332}" name="Kolonne7" dataDxfId="36"/>
    <tableColumn id="8" xr3:uid="{5A092E30-C205-4254-A8EE-DA443097E330}" name="Kolonne8" dataDxfId="35"/>
    <tableColumn id="9" xr3:uid="{9A6ABBB9-692C-4DC1-96A7-6768BC88A228}" name="Kolonne9" dataDxfId="34"/>
    <tableColumn id="10" xr3:uid="{DE068F6B-EEAB-4841-996F-ED9DA818F2D0}" name="Kolonne10" dataDxfId="33"/>
    <tableColumn id="11" xr3:uid="{376A6B09-3708-4962-8A52-3D86A5D3AA15}" name="Kolonne11" dataDxfId="32"/>
    <tableColumn id="12" xr3:uid="{EFF3B36D-0D12-4CE8-B802-32827B640CDF}" name="Kolonne12" dataDxfId="31"/>
    <tableColumn id="13" xr3:uid="{9F750D79-38AA-492C-8242-A16B7C06A065}" name="Kolonne13" dataDxfId="30"/>
    <tableColumn id="14" xr3:uid="{7DF6FACC-506F-4DDF-B142-8262DDAB0CC9}" name="Kolonne14" dataDxfId="29"/>
    <tableColumn id="15" xr3:uid="{31270104-5ED7-4B60-870F-3878BD879739}" name="Kolonne15" dataDxfId="28"/>
    <tableColumn id="16" xr3:uid="{BDE81676-5334-4B33-B2FA-EA7A1FEAC0AB}" name="Kolonne16" dataDxfId="27"/>
    <tableColumn id="17" xr3:uid="{03BD5998-77BE-45BA-A294-EC55093A6EDA}" name="Kolonne17" dataDxfId="26"/>
    <tableColumn id="18" xr3:uid="{DF32D35E-FB5B-48DA-A350-190F5120773F}" name="Kolonne18" dataDxfId="25"/>
    <tableColumn id="19" xr3:uid="{6F630156-DF91-41BE-AF1E-1EA3E55CCCE1}" name="Kolonne19" dataDxfId="24"/>
    <tableColumn id="20" xr3:uid="{0C89221A-A161-4ACF-A7AA-D88DC9716DBD}" name="Kolonne20" dataDxfId="23"/>
    <tableColumn id="21" xr3:uid="{B5E65E20-8D89-478B-A6A3-E7C4C4B9A2E9}" name="Kolonne21" dataDxfId="22"/>
    <tableColumn id="22" xr3:uid="{4CD6D147-9016-462C-B30E-8BEA11974188}" name="Kolonne22" dataDxfId="21"/>
    <tableColumn id="23" xr3:uid="{5400A35F-D9AB-496C-9342-5F58119DE8D9}" name="Kolonne23" dataDxfId="20"/>
    <tableColumn id="24" xr3:uid="{B864E809-3CE8-487F-8E2D-3C63165687A5}" name="Kolonne24" dataDxfId="19"/>
    <tableColumn id="25" xr3:uid="{C7E013EE-0EA3-48E7-82F6-6D94B34A533D}" name="Kolonne25" dataDxfId="18"/>
    <tableColumn id="26" xr3:uid="{FEC0EA7F-7BA6-49B0-BADC-C1E681C1A159}" name="Kolonne26" dataDxfId="17"/>
    <tableColumn id="27" xr3:uid="{B8A92C78-F049-4948-BD60-E1AA375411CF}" name="Kolonne27" dataDxfId="16"/>
    <tableColumn id="28" xr3:uid="{3C5AAB4D-B01E-4317-8BD5-35C434AAE182}" name="Kolonne28" dataDxfId="15"/>
    <tableColumn id="29" xr3:uid="{BBCEC0EE-CD39-48AB-8E7B-3153F2C193EC}" name="Kolonne29" dataDxfId="14"/>
    <tableColumn id="30" xr3:uid="{02B66E91-69F8-4492-85B3-F7DAA27CA068}" name="Kolonne30" dataDxfId="13"/>
    <tableColumn id="31" xr3:uid="{9EA11ED7-4990-4D41-BFBE-21E54D45BA14}" name="Kolonne31" dataDxfId="12"/>
    <tableColumn id="32" xr3:uid="{E61F5F2B-7470-4B17-9888-6E386DE3EFED}" name="Kolonne32" dataDxfId="1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59A37AC1-70B1-4754-A567-99F78D99FB83}" name="ORGFASE" displayName="ORGFASE" ref="A1:F8" totalsRowShown="0" headerRowDxfId="10" dataDxfId="8" headerRowBorderDxfId="9" tableBorderDxfId="7" totalsRowBorderDxfId="6">
  <autoFilter ref="A1:F8" xr:uid="{59A37AC1-70B1-4754-A567-99F78D99FB83}"/>
  <tableColumns count="6">
    <tableColumn id="1" xr3:uid="{3F5E7878-DEB1-4BD4-97CA-E33EA8351B46}" name="Kolonne1" dataDxfId="5"/>
    <tableColumn id="2" xr3:uid="{7F109227-6360-4F96-96D6-079F82375370}" name="Kolonne2" dataDxfId="4"/>
    <tableColumn id="3" xr3:uid="{8712F3B1-FB20-4848-9DC4-572DAB91C0BE}" name="Kolonne3" dataDxfId="3"/>
    <tableColumn id="4" xr3:uid="{9275743A-4164-49B3-95B4-96762CD7AA5E}" name="Kolonne4" dataDxfId="2"/>
    <tableColumn id="5" xr3:uid="{F0D09401-0D6D-455E-B5F4-13CE6336C11D}" name="Kolonne5" dataDxfId="1"/>
    <tableColumn id="6" xr3:uid="{C6CB3062-7704-4665-B110-DA604698EC26}" name="Kolonne6" dataDxfId="0"/>
  </tableColumns>
  <tableStyleInfo name="TableStyleMedium2" showFirstColumn="0" showLastColumn="0" showRowStripes="1" showColumnStripes="0"/>
</table>
</file>

<file path=xl/theme/theme1.xml><?xml version="1.0" encoding="utf-8"?>
<a:theme xmlns:a="http://schemas.openxmlformats.org/drawingml/2006/main" name="Office 2013 – 2022 T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9/04/relationships/namedSheetView" Target="../namedSheetViews/namedSheetView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table" Target="../tables/table4.xml"/><Relationship Id="rId3" Type="http://schemas.openxmlformats.org/officeDocument/2006/relationships/vmlDrawing" Target="../drawings/vmlDrawing2.vml"/><Relationship Id="rId7" Type="http://schemas.openxmlformats.org/officeDocument/2006/relationships/table" Target="../tables/table3.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table" Target="../tables/table2.xml"/><Relationship Id="rId5" Type="http://schemas.openxmlformats.org/officeDocument/2006/relationships/table" Target="../tables/table1.xml"/><Relationship Id="rId4" Type="http://schemas.openxmlformats.org/officeDocument/2006/relationships/ctrlProp" Target="../ctrlProps/ctrlProp2.xml"/><Relationship Id="rId9" Type="http://schemas.openxmlformats.org/officeDocument/2006/relationships/table" Target="../tables/table5.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hyperlink" Target="https://www.afatek.dk/artikler/slagge-stabilt-grus" TargetMode="External"/><Relationship Id="rId1" Type="http://schemas.openxmlformats.org/officeDocument/2006/relationships/hyperlink" Target="https://www.arkil.dk/bitubeton-betonaffald-bliver-til-ny-asfalt" TargetMode="External"/></Relationships>
</file>

<file path=xl/worksheets/_rels/sheet9.xml.rels><?xml version="1.0" encoding="UTF-8" standalone="yes"?>
<Relationships xmlns="http://schemas.openxmlformats.org/package/2006/relationships"><Relationship Id="rId1" Type="http://schemas.openxmlformats.org/officeDocument/2006/relationships/table" Target="../tables/table7.xml"/></Relationships>
</file>

<file path=xl/worksheets/_rels/sheet10.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hyperlink" Target="https://www.afatek.dk/artikler/slagge-stabilt-grus" TargetMode="External"/></Relationships>
</file>

<file path=xl/worksheets/_rels/sheet11.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hyperlink" Target="https://www.afatek.dk/artikler/slagge-stabilt-grus" TargetMode="External"/><Relationship Id="rId1" Type="http://schemas.openxmlformats.org/officeDocument/2006/relationships/hyperlink" Target="https://www.afatek.dk/artikler/slagge-stabilt-grus" TargetMode="External"/></Relationships>
</file>

<file path=xl/worksheets/_rels/sheet12.xml.rels><?xml version="1.0" encoding="UTF-8" standalone="yes"?>
<Relationships xmlns="http://schemas.openxmlformats.org/package/2006/relationships"><Relationship Id="rId1" Type="http://schemas.openxmlformats.org/officeDocument/2006/relationships/table" Target="../tables/table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54C56-F2B4-4F6B-9377-1DE81F2411B8}">
  <sheetPr codeName="Ark1"/>
  <dimension ref="A1:M13"/>
  <sheetViews>
    <sheetView tabSelected="1" zoomScale="70" zoomScaleNormal="70" workbookViewId="0"/>
  </sheetViews>
  <sheetFormatPr defaultColWidth="0" defaultRowHeight="14.5" zeroHeight="1"/>
  <cols>
    <col min="1" max="1" width="8.7265625" customWidth="1"/>
    <col min="2" max="2" width="228.7265625" customWidth="1"/>
    <col min="3" max="3" width="8.81640625" customWidth="1"/>
    <col min="4" max="13" width="0" hidden="1" customWidth="1"/>
    <col min="14" max="16384" width="8.7265625" hidden="1"/>
  </cols>
  <sheetData>
    <row r="1" spans="1:13" ht="15" thickBot="1">
      <c r="A1" s="46"/>
      <c r="C1" s="46"/>
      <c r="D1" s="46"/>
      <c r="E1" s="46"/>
      <c r="F1" s="46"/>
      <c r="G1" s="46"/>
      <c r="H1" s="46"/>
      <c r="I1" s="46"/>
      <c r="J1" s="46"/>
      <c r="K1" s="46"/>
      <c r="L1" s="46"/>
      <c r="M1" s="46"/>
    </row>
    <row r="2" spans="1:13" ht="107" customHeight="1" thickBot="1">
      <c r="A2" s="46"/>
      <c r="B2" s="115" t="s">
        <v>465</v>
      </c>
      <c r="C2" s="46"/>
      <c r="D2" s="46"/>
      <c r="E2" s="46"/>
      <c r="F2" s="46"/>
      <c r="G2" s="46"/>
      <c r="H2" s="46"/>
      <c r="I2" s="46"/>
      <c r="J2" s="46"/>
      <c r="K2" s="46"/>
      <c r="L2" s="46"/>
      <c r="M2" s="46"/>
    </row>
    <row r="3" spans="1:13" ht="409" customHeight="1">
      <c r="A3" s="46"/>
      <c r="B3" s="114" t="s">
        <v>463</v>
      </c>
      <c r="C3" s="46"/>
      <c r="D3" s="46"/>
      <c r="E3" s="46"/>
      <c r="F3" s="46"/>
      <c r="G3" s="80"/>
      <c r="H3" s="46"/>
      <c r="I3" s="46"/>
      <c r="J3" s="46"/>
      <c r="K3" s="46"/>
      <c r="L3" s="46"/>
      <c r="M3" s="46"/>
    </row>
    <row r="4" spans="1:13" ht="112" customHeight="1">
      <c r="A4" s="46"/>
      <c r="B4" s="105" t="s">
        <v>464</v>
      </c>
      <c r="C4" s="46"/>
      <c r="D4" s="46"/>
      <c r="E4" s="46"/>
      <c r="F4" s="46"/>
      <c r="G4" s="46"/>
      <c r="H4" s="46"/>
      <c r="I4" s="46"/>
      <c r="J4" s="46"/>
      <c r="K4" s="46"/>
      <c r="L4" s="46"/>
      <c r="M4" s="46"/>
    </row>
    <row r="5" spans="1:13">
      <c r="A5" s="46"/>
      <c r="B5" s="47"/>
      <c r="C5" s="46"/>
      <c r="D5" s="46"/>
      <c r="E5" s="46"/>
      <c r="F5" s="46"/>
      <c r="G5" s="46"/>
      <c r="H5" s="46"/>
      <c r="I5" s="46"/>
      <c r="J5" s="46"/>
      <c r="K5" s="46"/>
      <c r="L5" s="46"/>
      <c r="M5" s="46"/>
    </row>
    <row r="6" spans="1:13">
      <c r="A6" s="46"/>
      <c r="B6" s="46"/>
      <c r="C6" s="46"/>
      <c r="D6" s="46"/>
      <c r="E6" s="46"/>
      <c r="F6" s="46"/>
      <c r="G6" s="46"/>
      <c r="H6" s="46"/>
      <c r="I6" s="46"/>
      <c r="J6" s="46"/>
      <c r="K6" s="46"/>
      <c r="L6" s="46"/>
      <c r="M6" s="46"/>
    </row>
    <row r="7" spans="1:13">
      <c r="A7" s="46"/>
      <c r="B7" s="46"/>
      <c r="C7" s="46"/>
      <c r="D7" s="46"/>
      <c r="E7" s="46"/>
      <c r="F7" s="46"/>
      <c r="G7" s="46"/>
      <c r="H7" s="46"/>
      <c r="I7" s="46"/>
      <c r="J7" s="46"/>
      <c r="K7" s="46"/>
      <c r="L7" s="46"/>
      <c r="M7" s="46"/>
    </row>
    <row r="8" spans="1:13" hidden="1">
      <c r="A8" s="46"/>
      <c r="B8" s="46"/>
      <c r="C8" s="46"/>
      <c r="D8" s="46"/>
      <c r="E8" s="46"/>
      <c r="F8" s="46"/>
      <c r="G8" s="46"/>
      <c r="H8" s="46"/>
      <c r="I8" s="46"/>
      <c r="J8" s="46"/>
      <c r="K8" s="46"/>
      <c r="L8" s="46"/>
      <c r="M8" s="46"/>
    </row>
    <row r="9" spans="1:13" hidden="1">
      <c r="A9" s="46"/>
      <c r="B9" s="46"/>
      <c r="C9" s="46"/>
      <c r="D9" s="46"/>
      <c r="E9" s="46"/>
      <c r="F9" s="46"/>
      <c r="G9" s="46"/>
      <c r="H9" s="46"/>
      <c r="I9" s="46"/>
      <c r="J9" s="46"/>
      <c r="K9" s="46"/>
      <c r="L9" s="46"/>
      <c r="M9" s="46"/>
    </row>
    <row r="10" spans="1:13">
      <c r="A10" s="46"/>
      <c r="B10" s="46"/>
      <c r="C10" s="46"/>
    </row>
    <row r="11" spans="1:13">
      <c r="A11" s="46"/>
      <c r="B11" s="46"/>
      <c r="C11" s="46"/>
    </row>
    <row r="12" spans="1:13">
      <c r="A12" s="46"/>
      <c r="B12" s="46"/>
      <c r="C12" s="46"/>
    </row>
    <row r="13" spans="1:13">
      <c r="A13" s="46"/>
      <c r="B13" s="46"/>
      <c r="C13" s="46"/>
    </row>
  </sheetData>
  <sheetProtection sheet="1" selectLockedCells="1"/>
  <pageMargins left="0.70866141732283461" right="0.70866141732283461" top="0.74803149606299213" bottom="0.74803149606299213" header="0.31496062992125984" footer="0.31496062992125984"/>
  <pageSetup paperSize="8" scale="30" fitToWidth="0"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Ark1.ÅbnHjemmeside" altText="Tryk her for at læse mere om skaleringsprocessen 'Sammen om mindre råstoffobrug'">
                <anchor moveWithCells="1" sizeWithCells="1">
                  <from>
                    <xdr:col>1</xdr:col>
                    <xdr:colOff>4635500</xdr:colOff>
                    <xdr:row>4</xdr:row>
                    <xdr:rowOff>146050</xdr:rowOff>
                  </from>
                  <to>
                    <xdr:col>1</xdr:col>
                    <xdr:colOff>11576050</xdr:colOff>
                    <xdr:row>11</xdr:row>
                    <xdr:rowOff>101600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894075-EE2E-4D47-8EB9-A667A2F2FA18}">
  <sheetPr codeName="Ark2"/>
  <dimension ref="A1:P239"/>
  <sheetViews>
    <sheetView zoomScale="90" zoomScaleNormal="90" workbookViewId="0"/>
  </sheetViews>
  <sheetFormatPr defaultColWidth="0" defaultRowHeight="14.5" zeroHeight="1"/>
  <cols>
    <col min="1" max="1" width="7.7265625" customWidth="1"/>
    <col min="2" max="2" width="73.54296875" customWidth="1"/>
    <col min="3" max="3" width="35.26953125" customWidth="1"/>
    <col min="4" max="4" width="15.1796875" customWidth="1"/>
    <col min="5" max="5" width="3.54296875" hidden="1" customWidth="1"/>
    <col min="6" max="6" width="7.26953125" hidden="1" customWidth="1"/>
    <col min="7" max="10" width="41.54296875" hidden="1" customWidth="1"/>
    <col min="11" max="11" width="15.54296875" customWidth="1"/>
    <col min="12" max="12" width="12.54296875" bestFit="1" customWidth="1"/>
    <col min="13" max="13" width="17.54296875" hidden="1" customWidth="1"/>
    <col min="14" max="14" width="17.1796875" hidden="1" customWidth="1"/>
    <col min="15" max="15" width="17.453125" hidden="1" customWidth="1"/>
    <col min="16" max="16" width="14.7265625" hidden="1" customWidth="1"/>
    <col min="17" max="16383" width="8.7265625" hidden="1"/>
    <col min="16384" max="16384" width="8.7265625" hidden="1" customWidth="1"/>
  </cols>
  <sheetData>
    <row r="1" spans="1:16">
      <c r="A1" s="46"/>
      <c r="B1" s="46"/>
      <c r="C1" s="46"/>
      <c r="D1" s="46"/>
      <c r="E1" s="46"/>
      <c r="F1" s="46"/>
      <c r="G1" s="46"/>
      <c r="H1" s="46"/>
      <c r="I1" s="46"/>
      <c r="J1" s="46"/>
      <c r="K1" s="46"/>
      <c r="L1" s="46"/>
      <c r="M1" s="46"/>
      <c r="N1" s="46"/>
      <c r="O1" s="46"/>
      <c r="P1" s="46"/>
    </row>
    <row r="2" spans="1:16" ht="23.5">
      <c r="A2" s="46"/>
      <c r="B2" s="106" t="s">
        <v>0</v>
      </c>
      <c r="C2" s="106"/>
      <c r="D2" s="48"/>
      <c r="E2" s="48"/>
      <c r="F2" s="46"/>
      <c r="G2" s="46"/>
      <c r="H2" s="46"/>
      <c r="I2" s="46"/>
      <c r="J2" s="46"/>
      <c r="K2" s="46"/>
      <c r="L2" s="46"/>
      <c r="M2" s="46"/>
      <c r="N2" s="46"/>
      <c r="O2" s="46"/>
      <c r="P2" s="46"/>
    </row>
    <row r="3" spans="1:16">
      <c r="A3" s="46"/>
      <c r="B3" s="97" t="s">
        <v>1</v>
      </c>
      <c r="C3" s="98" t="s">
        <v>2</v>
      </c>
      <c r="D3" s="46"/>
      <c r="E3" s="46"/>
      <c r="F3" s="46"/>
      <c r="G3" s="46"/>
      <c r="H3" s="46"/>
      <c r="I3" s="46"/>
      <c r="J3" s="46"/>
      <c r="K3" s="46"/>
      <c r="L3" s="46"/>
      <c r="M3" s="46"/>
      <c r="N3" s="46"/>
      <c r="O3" s="46"/>
      <c r="P3" s="46"/>
    </row>
    <row r="4" spans="1:16">
      <c r="A4" s="46"/>
      <c r="B4" s="46"/>
      <c r="C4" s="46"/>
      <c r="D4" s="46"/>
      <c r="E4" s="46"/>
      <c r="F4" s="46"/>
      <c r="G4" s="46"/>
      <c r="H4" s="46"/>
      <c r="I4" s="46"/>
      <c r="J4" s="46"/>
      <c r="K4" s="46"/>
      <c r="L4" s="46"/>
      <c r="M4" s="46"/>
      <c r="N4" s="46"/>
      <c r="O4" s="46"/>
      <c r="P4" s="46"/>
    </row>
    <row r="5" spans="1:16" ht="23.5">
      <c r="A5" s="46"/>
      <c r="B5" s="106" t="s">
        <v>3</v>
      </c>
      <c r="C5" s="106"/>
      <c r="D5" s="46"/>
      <c r="E5" s="46"/>
      <c r="F5" s="46"/>
      <c r="G5" s="46"/>
      <c r="H5" s="46"/>
      <c r="I5" s="46"/>
      <c r="J5" s="46"/>
      <c r="K5" s="46"/>
      <c r="L5" s="46"/>
      <c r="M5" s="46"/>
      <c r="N5" s="46"/>
      <c r="O5" s="46"/>
      <c r="P5" s="46"/>
    </row>
    <row r="6" spans="1:16">
      <c r="A6" s="46"/>
      <c r="B6" s="95" t="s">
        <v>4</v>
      </c>
      <c r="C6" s="96" t="s">
        <v>5</v>
      </c>
      <c r="D6" s="46"/>
      <c r="E6" s="46" t="s">
        <v>2</v>
      </c>
      <c r="F6" s="49" t="s">
        <v>6</v>
      </c>
      <c r="G6" s="50" t="s">
        <v>7</v>
      </c>
      <c r="H6" s="50" t="s">
        <v>8</v>
      </c>
      <c r="I6" s="50" t="s">
        <v>9</v>
      </c>
      <c r="J6" s="46" t="s">
        <v>10</v>
      </c>
      <c r="K6" s="46"/>
      <c r="L6" s="46"/>
      <c r="M6" s="46"/>
      <c r="N6" s="46"/>
      <c r="O6" s="46"/>
      <c r="P6" s="46"/>
    </row>
    <row r="7" spans="1:16">
      <c r="A7" s="46"/>
      <c r="B7" s="84" t="str" cm="1">
        <f t="array" ref="B7">IF(C3="VEJPROJEKT",VEJKOL[],IF(C3="FORSYNING",FORSKOL[],IF(C3="STORT PROJEKT",STOREKOL[],IF(C3="BANEPROJEKT",BANEKOL[],IF(C3="ORGANISATORISKE VÆRKTØJER",ORGKOL[],"")))))</f>
        <v/>
      </c>
      <c r="C7" s="85"/>
      <c r="D7" s="46"/>
      <c r="E7" s="46"/>
      <c r="F7" s="51" t="s">
        <v>11</v>
      </c>
      <c r="G7" s="52" t="s">
        <v>11</v>
      </c>
      <c r="H7" s="53" t="s">
        <v>11</v>
      </c>
      <c r="I7" s="53" t="s">
        <v>11</v>
      </c>
      <c r="J7" s="54" t="s">
        <v>12</v>
      </c>
      <c r="K7" s="46"/>
      <c r="L7" s="46"/>
      <c r="M7" s="46"/>
      <c r="N7" s="46"/>
      <c r="O7" s="46"/>
      <c r="P7" s="46"/>
    </row>
    <row r="8" spans="1:16" ht="14.15" customHeight="1">
      <c r="A8" s="46"/>
      <c r="B8" s="20"/>
      <c r="C8" s="79"/>
      <c r="D8" s="46"/>
      <c r="E8" s="46"/>
      <c r="F8" s="55" t="s">
        <v>13</v>
      </c>
      <c r="G8" s="56" t="s">
        <v>13</v>
      </c>
      <c r="H8" s="57" t="s">
        <v>13</v>
      </c>
      <c r="I8" s="57" t="s">
        <v>13</v>
      </c>
      <c r="J8" s="58" t="s">
        <v>14</v>
      </c>
      <c r="K8" s="46"/>
      <c r="L8" s="46"/>
      <c r="M8" s="46"/>
      <c r="N8" s="46"/>
      <c r="O8" s="46"/>
      <c r="P8" s="46"/>
    </row>
    <row r="9" spans="1:16">
      <c r="A9" s="46"/>
      <c r="B9" s="86"/>
      <c r="C9" s="85"/>
      <c r="D9" s="46"/>
      <c r="E9" s="46"/>
      <c r="F9" s="55" t="s">
        <v>15</v>
      </c>
      <c r="G9" s="56" t="s">
        <v>15</v>
      </c>
      <c r="H9" s="59" t="s">
        <v>16</v>
      </c>
      <c r="I9" s="57" t="s">
        <v>15</v>
      </c>
      <c r="J9" s="58" t="s">
        <v>17</v>
      </c>
      <c r="K9" s="46"/>
      <c r="L9" s="46"/>
      <c r="M9" s="46"/>
      <c r="N9" s="46"/>
      <c r="O9" s="46"/>
      <c r="P9" s="46"/>
    </row>
    <row r="10" spans="1:16">
      <c r="A10" s="46"/>
      <c r="B10" s="20"/>
      <c r="C10" s="79"/>
      <c r="D10" s="46"/>
      <c r="E10" s="46"/>
      <c r="F10" s="55" t="s">
        <v>16</v>
      </c>
      <c r="G10" s="60" t="s">
        <v>16</v>
      </c>
      <c r="H10" s="57" t="s">
        <v>18</v>
      </c>
      <c r="I10" s="59" t="s">
        <v>18</v>
      </c>
      <c r="J10" s="58" t="s">
        <v>19</v>
      </c>
      <c r="K10" s="46"/>
      <c r="L10" s="46"/>
      <c r="M10" s="46"/>
      <c r="N10" s="46"/>
      <c r="O10" s="46"/>
      <c r="P10" s="46"/>
    </row>
    <row r="11" spans="1:16">
      <c r="A11" s="46"/>
      <c r="B11" s="86"/>
      <c r="C11" s="85"/>
      <c r="D11" s="46"/>
      <c r="E11" s="46"/>
      <c r="F11" s="55" t="s">
        <v>18</v>
      </c>
      <c r="G11" s="56" t="s">
        <v>18</v>
      </c>
      <c r="H11" s="57" t="s">
        <v>20</v>
      </c>
      <c r="I11" s="57" t="s">
        <v>20</v>
      </c>
      <c r="J11" s="61" t="s">
        <v>21</v>
      </c>
      <c r="K11" s="46"/>
      <c r="L11" s="46"/>
      <c r="M11" s="46"/>
      <c r="N11" s="46"/>
      <c r="O11" s="46"/>
      <c r="P11" s="46"/>
    </row>
    <row r="12" spans="1:16" ht="21" customHeight="1">
      <c r="A12" s="46"/>
      <c r="B12" s="20"/>
      <c r="C12" s="79"/>
      <c r="D12" s="46"/>
      <c r="E12" s="46"/>
      <c r="F12" s="55" t="s">
        <v>20</v>
      </c>
      <c r="G12" s="56" t="s">
        <v>20</v>
      </c>
      <c r="H12" s="57" t="s">
        <v>22</v>
      </c>
      <c r="I12" s="57" t="s">
        <v>22</v>
      </c>
      <c r="J12" s="46"/>
      <c r="K12" s="46"/>
      <c r="L12" s="46"/>
      <c r="M12" s="46"/>
      <c r="N12" s="46"/>
      <c r="O12" s="46"/>
      <c r="P12" s="46"/>
    </row>
    <row r="13" spans="1:16">
      <c r="A13" s="46"/>
      <c r="B13" s="86"/>
      <c r="C13" s="85"/>
      <c r="D13" s="46"/>
      <c r="E13" s="46"/>
      <c r="F13" s="55" t="s">
        <v>22</v>
      </c>
      <c r="G13" s="56" t="s">
        <v>22</v>
      </c>
      <c r="H13" s="62" t="s">
        <v>23</v>
      </c>
      <c r="I13" s="62" t="s">
        <v>23</v>
      </c>
      <c r="J13" s="46"/>
      <c r="K13" s="46"/>
      <c r="L13" s="46"/>
      <c r="M13" s="46"/>
      <c r="N13" s="46"/>
      <c r="O13" s="46"/>
      <c r="P13" s="46"/>
    </row>
    <row r="14" spans="1:16" ht="20.149999999999999" customHeight="1">
      <c r="A14" s="46"/>
      <c r="B14" s="39"/>
      <c r="C14" s="79"/>
      <c r="D14" s="46"/>
      <c r="E14" s="46"/>
      <c r="F14" s="63" t="s">
        <v>23</v>
      </c>
      <c r="G14" s="64" t="s">
        <v>23</v>
      </c>
      <c r="H14" s="57" t="s">
        <v>24</v>
      </c>
      <c r="I14" s="57" t="s">
        <v>24</v>
      </c>
      <c r="J14" s="46"/>
      <c r="K14" s="46"/>
      <c r="L14" s="46"/>
      <c r="M14" s="46"/>
      <c r="N14" s="46"/>
      <c r="O14" s="46"/>
      <c r="P14" s="46"/>
    </row>
    <row r="15" spans="1:16">
      <c r="A15" s="46"/>
      <c r="B15" s="87"/>
      <c r="C15" s="88"/>
      <c r="D15" s="46"/>
      <c r="E15" s="46"/>
      <c r="F15" s="55" t="s">
        <v>24</v>
      </c>
      <c r="G15" s="56" t="s">
        <v>24</v>
      </c>
      <c r="H15" s="65"/>
      <c r="I15" s="66"/>
      <c r="J15" s="46"/>
      <c r="K15" s="46"/>
      <c r="L15" s="46"/>
      <c r="M15" s="46"/>
      <c r="N15" s="46"/>
      <c r="O15" s="46"/>
      <c r="P15" s="46"/>
    </row>
    <row r="16" spans="1:16" ht="20.5" customHeight="1">
      <c r="A16" s="46"/>
      <c r="B16" s="74"/>
      <c r="C16" s="46"/>
      <c r="D16" s="46"/>
      <c r="E16" s="46"/>
      <c r="F16" s="46"/>
      <c r="G16" s="67"/>
      <c r="H16" s="68"/>
      <c r="I16" s="69"/>
      <c r="J16" s="46"/>
      <c r="K16" s="46"/>
      <c r="L16" s="46"/>
      <c r="M16" s="46"/>
      <c r="N16" s="46"/>
      <c r="O16" s="46"/>
      <c r="P16" s="46"/>
    </row>
    <row r="17" spans="1:16">
      <c r="A17" s="46"/>
      <c r="B17" s="107" t="s">
        <v>431</v>
      </c>
      <c r="C17" s="107"/>
      <c r="D17" s="46"/>
      <c r="E17" s="46"/>
      <c r="F17" s="46"/>
      <c r="G17" s="70"/>
      <c r="H17" s="71"/>
      <c r="I17" s="72"/>
      <c r="J17" s="46"/>
      <c r="K17" s="46"/>
      <c r="L17" s="46"/>
      <c r="M17" s="46"/>
      <c r="N17" s="46"/>
      <c r="O17" s="46"/>
      <c r="P17" s="46"/>
    </row>
    <row r="18" spans="1:16">
      <c r="A18" s="46"/>
      <c r="B18" s="76"/>
      <c r="C18" s="46"/>
      <c r="D18" s="46"/>
      <c r="E18" s="46"/>
      <c r="F18" s="46"/>
      <c r="G18" s="46"/>
      <c r="H18" s="73"/>
      <c r="I18" s="68"/>
      <c r="J18" s="69"/>
      <c r="K18" s="46"/>
      <c r="L18" s="46"/>
      <c r="M18" s="46"/>
      <c r="N18" s="46"/>
      <c r="O18" s="46"/>
      <c r="P18" s="46"/>
    </row>
    <row r="19" spans="1:16" ht="42" customHeight="1">
      <c r="A19" s="46"/>
      <c r="B19" s="108" t="s">
        <v>432</v>
      </c>
      <c r="C19" s="109"/>
      <c r="D19" s="46"/>
      <c r="E19" s="46"/>
      <c r="F19" s="46"/>
      <c r="G19" s="46"/>
      <c r="H19" s="70"/>
      <c r="I19" s="71"/>
      <c r="J19" s="46"/>
      <c r="K19" s="46"/>
      <c r="L19" s="46"/>
      <c r="M19" s="46"/>
      <c r="N19" s="46"/>
      <c r="O19" s="46"/>
      <c r="P19" s="46"/>
    </row>
    <row r="20" spans="1:16">
      <c r="A20" s="46"/>
      <c r="B20" s="76"/>
      <c r="C20" s="46"/>
      <c r="D20" s="46"/>
      <c r="E20" s="46"/>
      <c r="F20" s="46"/>
      <c r="G20" s="46"/>
      <c r="H20" s="73"/>
      <c r="I20" s="46"/>
      <c r="J20" s="46"/>
      <c r="K20" s="46"/>
      <c r="L20" s="46"/>
      <c r="M20" s="46"/>
      <c r="N20" s="46"/>
      <c r="O20" s="46"/>
      <c r="P20" s="46"/>
    </row>
    <row r="21" spans="1:16">
      <c r="A21" s="46"/>
      <c r="B21" s="77"/>
      <c r="C21" s="46"/>
      <c r="D21" s="46"/>
      <c r="E21" s="46"/>
      <c r="F21" s="46"/>
      <c r="G21" s="46"/>
      <c r="H21" s="70"/>
      <c r="I21" s="46"/>
      <c r="J21" s="46"/>
      <c r="K21" s="46"/>
      <c r="L21" s="46"/>
      <c r="M21" s="46"/>
      <c r="N21" s="46"/>
      <c r="O21" s="46"/>
      <c r="P21" s="46"/>
    </row>
    <row r="22" spans="1:16">
      <c r="A22" s="46"/>
      <c r="B22" s="76"/>
      <c r="C22" s="46"/>
      <c r="D22" s="46"/>
      <c r="E22" s="46"/>
      <c r="F22" s="46"/>
      <c r="G22" s="46"/>
      <c r="H22" s="73"/>
      <c r="I22" s="46"/>
      <c r="J22" s="46"/>
      <c r="K22" s="46"/>
      <c r="L22" s="46"/>
      <c r="M22" s="46"/>
      <c r="N22" s="46"/>
      <c r="O22" s="46"/>
      <c r="P22" s="46"/>
    </row>
    <row r="23" spans="1:16">
      <c r="A23" s="46"/>
      <c r="B23" s="77"/>
      <c r="C23" s="46"/>
      <c r="D23" s="46"/>
      <c r="E23" s="46"/>
      <c r="F23" s="46"/>
      <c r="G23" s="46"/>
      <c r="H23" s="70"/>
      <c r="I23" s="46"/>
      <c r="J23" s="46"/>
      <c r="K23" s="46"/>
      <c r="L23" s="46"/>
      <c r="M23" s="46"/>
      <c r="N23" s="46"/>
      <c r="O23" s="46"/>
      <c r="P23" s="46"/>
    </row>
    <row r="24" spans="1:16" hidden="1">
      <c r="A24" s="46"/>
      <c r="B24" s="76"/>
      <c r="C24" s="46"/>
      <c r="D24" s="46"/>
      <c r="E24" s="46"/>
      <c r="F24" s="46"/>
      <c r="G24" s="46"/>
      <c r="H24" s="46"/>
      <c r="I24" s="46"/>
      <c r="J24" s="46"/>
      <c r="K24" s="46"/>
      <c r="L24" s="46"/>
      <c r="M24" s="46"/>
      <c r="N24" s="46"/>
      <c r="O24" s="46"/>
      <c r="P24" s="46"/>
    </row>
    <row r="25" spans="1:16" hidden="1">
      <c r="A25" s="46"/>
      <c r="B25" s="77"/>
      <c r="C25" s="46"/>
      <c r="D25" s="46"/>
      <c r="E25" s="46"/>
      <c r="F25" s="46"/>
      <c r="G25" s="46"/>
      <c r="H25" s="46"/>
      <c r="I25" s="46"/>
      <c r="J25" s="46"/>
      <c r="K25" s="46"/>
      <c r="L25" s="46"/>
      <c r="M25" s="46"/>
      <c r="N25" s="46"/>
      <c r="O25" s="46"/>
      <c r="P25" s="46"/>
    </row>
    <row r="26" spans="1:16" hidden="1">
      <c r="A26" s="46"/>
      <c r="B26" s="75"/>
      <c r="C26" s="46"/>
      <c r="D26" s="46"/>
      <c r="E26" s="46"/>
      <c r="F26" s="46"/>
      <c r="G26" s="46"/>
      <c r="H26" s="46"/>
      <c r="I26" s="46"/>
      <c r="J26" s="46"/>
      <c r="K26" s="46"/>
      <c r="L26" s="46"/>
      <c r="M26" s="46"/>
      <c r="N26" s="46"/>
      <c r="O26" s="46"/>
      <c r="P26" s="46"/>
    </row>
    <row r="27" spans="1:16" hidden="1">
      <c r="A27" s="46"/>
      <c r="B27" s="78"/>
      <c r="C27" s="46"/>
      <c r="D27" s="46"/>
      <c r="E27" s="46"/>
      <c r="F27" s="46"/>
      <c r="G27" s="46"/>
      <c r="H27" s="46"/>
      <c r="I27" s="46"/>
      <c r="J27" s="46"/>
      <c r="K27" s="46"/>
      <c r="L27" s="46"/>
      <c r="M27" s="46"/>
      <c r="N27" s="46"/>
      <c r="O27" s="46"/>
      <c r="P27" s="46"/>
    </row>
    <row r="28" spans="1:16" hidden="1">
      <c r="A28" s="46"/>
      <c r="B28" s="77"/>
      <c r="C28" s="46"/>
      <c r="D28" s="46"/>
      <c r="E28" s="46"/>
      <c r="F28" s="46"/>
      <c r="G28" s="46"/>
      <c r="H28" s="46"/>
      <c r="I28" s="46"/>
      <c r="J28" s="46"/>
      <c r="K28" s="46"/>
      <c r="L28" s="46"/>
      <c r="M28" s="46"/>
      <c r="N28" s="46"/>
      <c r="O28" s="46"/>
      <c r="P28" s="46"/>
    </row>
    <row r="29" spans="1:16" hidden="1">
      <c r="B29" s="36"/>
    </row>
    <row r="30" spans="1:16" ht="19.5" hidden="1" customHeight="1">
      <c r="B30" s="38"/>
    </row>
    <row r="31" spans="1:16" ht="20.149999999999999" hidden="1" customHeight="1">
      <c r="B31" s="38"/>
    </row>
    <row r="32" spans="1:16" hidden="1">
      <c r="B32" s="36"/>
    </row>
    <row r="33" spans="2:12" ht="25.5" hidden="1" customHeight="1">
      <c r="B33" s="36"/>
    </row>
    <row r="34" spans="2:12" ht="17.149999999999999" hidden="1" customHeight="1">
      <c r="B34" s="35"/>
    </row>
    <row r="35" spans="2:12" ht="16" hidden="1" customHeight="1">
      <c r="B35" s="37"/>
    </row>
    <row r="36" spans="2:12" hidden="1">
      <c r="B36" s="38"/>
      <c r="C36" s="82"/>
      <c r="D36" s="82"/>
      <c r="E36" s="82"/>
      <c r="F36" s="82"/>
      <c r="G36" s="82"/>
      <c r="H36" s="82"/>
      <c r="I36" s="82"/>
      <c r="J36" s="82"/>
      <c r="K36" s="82"/>
      <c r="L36" s="82"/>
    </row>
    <row r="37" spans="2:12" hidden="1">
      <c r="B37" s="38"/>
      <c r="C37" s="82"/>
      <c r="D37" s="82"/>
      <c r="E37" s="82"/>
      <c r="F37" s="82"/>
      <c r="G37" s="82"/>
      <c r="H37" s="82"/>
      <c r="I37" s="82"/>
      <c r="J37" s="82"/>
      <c r="K37" s="82"/>
      <c r="L37" s="82"/>
    </row>
    <row r="38" spans="2:12" hidden="1">
      <c r="B38" s="38"/>
      <c r="C38" s="82"/>
      <c r="D38" s="82"/>
      <c r="E38" s="82"/>
      <c r="F38" s="82"/>
      <c r="G38" s="82"/>
      <c r="H38" s="82"/>
      <c r="I38" s="82"/>
      <c r="J38" s="82"/>
      <c r="K38" s="82"/>
      <c r="L38" s="82"/>
    </row>
    <row r="39" spans="2:12" hidden="1">
      <c r="B39" s="38"/>
      <c r="C39" s="82"/>
      <c r="D39" s="82"/>
      <c r="E39" s="82"/>
      <c r="F39" s="82"/>
      <c r="G39" s="82"/>
      <c r="H39" s="82"/>
      <c r="I39" s="82"/>
      <c r="J39" s="82"/>
      <c r="K39" s="82"/>
      <c r="L39" s="82"/>
    </row>
    <row r="40" spans="2:12" hidden="1">
      <c r="B40" s="38"/>
      <c r="C40" s="82"/>
      <c r="D40" s="82"/>
      <c r="E40" s="82"/>
      <c r="F40" s="82"/>
      <c r="G40" s="82"/>
      <c r="H40" s="82"/>
      <c r="I40" s="82"/>
      <c r="J40" s="82"/>
      <c r="K40" s="82"/>
      <c r="L40" s="82"/>
    </row>
    <row r="41" spans="2:12" hidden="1">
      <c r="B41" s="38"/>
      <c r="C41" s="82"/>
      <c r="D41" s="82"/>
      <c r="E41" s="82"/>
      <c r="F41" s="82"/>
      <c r="G41" s="82"/>
      <c r="H41" s="82"/>
      <c r="I41" s="82"/>
      <c r="J41" s="82"/>
      <c r="K41" s="82"/>
      <c r="L41" s="82"/>
    </row>
    <row r="42" spans="2:12" hidden="1">
      <c r="B42" s="82"/>
      <c r="C42" s="82"/>
      <c r="D42" s="82"/>
      <c r="E42" s="82"/>
      <c r="F42" s="82"/>
      <c r="G42" s="82"/>
      <c r="H42" s="82"/>
      <c r="I42" s="82"/>
      <c r="J42" s="82"/>
      <c r="K42" s="82"/>
      <c r="L42" s="82"/>
    </row>
    <row r="43" spans="2:12" hidden="1">
      <c r="B43" s="82"/>
      <c r="C43" s="82"/>
      <c r="D43" s="82"/>
      <c r="E43" s="82"/>
      <c r="F43" s="82"/>
      <c r="G43" s="82"/>
      <c r="H43" s="82"/>
      <c r="I43" s="82"/>
      <c r="J43" s="82"/>
      <c r="K43" s="82"/>
      <c r="L43" s="82"/>
    </row>
    <row r="44" spans="2:12" hidden="1">
      <c r="B44" s="82"/>
      <c r="C44" s="82"/>
      <c r="D44" s="82"/>
      <c r="E44" s="82"/>
      <c r="F44" s="82"/>
      <c r="G44" s="82"/>
      <c r="H44" s="82"/>
      <c r="I44" s="82"/>
      <c r="J44" s="82"/>
      <c r="K44" s="82"/>
      <c r="L44" s="82"/>
    </row>
    <row r="45" spans="2:12" hidden="1">
      <c r="B45" s="82"/>
      <c r="C45" s="82"/>
      <c r="D45" s="82"/>
      <c r="E45" s="82"/>
      <c r="F45" s="82"/>
      <c r="G45" s="82"/>
      <c r="H45" s="82"/>
      <c r="I45" s="82"/>
      <c r="J45" s="82"/>
      <c r="K45" s="82"/>
      <c r="L45" s="82"/>
    </row>
    <row r="46" spans="2:12" hidden="1">
      <c r="B46" s="82"/>
      <c r="C46" s="82"/>
      <c r="D46" s="82"/>
      <c r="E46" s="82"/>
      <c r="F46" s="82"/>
      <c r="G46" s="82"/>
      <c r="H46" s="82"/>
      <c r="I46" s="82"/>
      <c r="J46" s="82"/>
      <c r="K46" s="82"/>
      <c r="L46" s="82"/>
    </row>
    <row r="47" spans="2:12" hidden="1">
      <c r="B47" s="82"/>
      <c r="C47" s="82"/>
      <c r="D47" s="82"/>
      <c r="E47" s="82"/>
      <c r="F47" s="82"/>
      <c r="G47" s="82"/>
      <c r="H47" s="82"/>
      <c r="I47" s="82"/>
      <c r="J47" s="82"/>
      <c r="K47" s="82"/>
      <c r="L47" s="82"/>
    </row>
    <row r="48" spans="2:12" hidden="1">
      <c r="B48" s="82"/>
      <c r="C48" s="82"/>
      <c r="D48" s="82"/>
      <c r="E48" s="82"/>
      <c r="F48" s="82"/>
      <c r="G48" s="82"/>
      <c r="H48" s="82"/>
      <c r="I48" s="82"/>
      <c r="J48" s="82"/>
      <c r="K48" s="82"/>
      <c r="L48" s="82"/>
    </row>
    <row r="49" spans="2:12" hidden="1">
      <c r="B49" s="82"/>
      <c r="C49" s="82"/>
      <c r="D49" s="82"/>
      <c r="E49" s="82"/>
      <c r="F49" s="82"/>
      <c r="G49" s="82"/>
      <c r="H49" s="82"/>
      <c r="I49" s="82"/>
      <c r="J49" s="82"/>
      <c r="K49" s="82"/>
      <c r="L49" s="82"/>
    </row>
    <row r="50" spans="2:12" hidden="1">
      <c r="B50" s="82"/>
      <c r="C50" s="82"/>
      <c r="D50" s="82"/>
      <c r="E50" s="82"/>
      <c r="F50" s="82"/>
      <c r="G50" s="82"/>
      <c r="H50" s="82"/>
      <c r="I50" s="82"/>
      <c r="J50" s="82"/>
      <c r="K50" s="82"/>
      <c r="L50" s="82"/>
    </row>
    <row r="51" spans="2:12" hidden="1">
      <c r="B51" s="82"/>
      <c r="C51" s="82"/>
      <c r="D51" s="82"/>
      <c r="E51" s="82"/>
      <c r="F51" s="82"/>
      <c r="G51" s="82"/>
      <c r="H51" s="82"/>
      <c r="I51" s="82"/>
      <c r="J51" s="82"/>
      <c r="K51" s="82"/>
      <c r="L51" s="82"/>
    </row>
    <row r="52" spans="2:12" hidden="1">
      <c r="B52" s="82"/>
      <c r="C52" s="82"/>
      <c r="D52" s="82"/>
      <c r="E52" s="82"/>
      <c r="F52" s="82"/>
      <c r="G52" s="82"/>
      <c r="H52" s="82"/>
      <c r="I52" s="82"/>
      <c r="J52" s="82"/>
      <c r="K52" s="82"/>
      <c r="L52" s="82"/>
    </row>
    <row r="53" spans="2:12" hidden="1">
      <c r="B53" s="82"/>
      <c r="C53" s="82"/>
      <c r="D53" s="82"/>
      <c r="E53" s="82"/>
      <c r="F53" s="82"/>
      <c r="G53" s="82"/>
      <c r="H53" s="82"/>
      <c r="I53" s="82"/>
      <c r="J53" s="82"/>
      <c r="K53" s="82"/>
      <c r="L53" s="82"/>
    </row>
    <row r="54" spans="2:12" hidden="1">
      <c r="B54" s="82"/>
      <c r="C54" s="82"/>
      <c r="D54" s="82"/>
      <c r="E54" s="82"/>
      <c r="F54" s="82"/>
      <c r="G54" s="82"/>
      <c r="H54" s="82"/>
      <c r="I54" s="82"/>
      <c r="J54" s="82"/>
      <c r="K54" s="82"/>
      <c r="L54" s="82"/>
    </row>
    <row r="55" spans="2:12" hidden="1">
      <c r="B55" s="82"/>
      <c r="C55" s="82"/>
      <c r="D55" s="82"/>
      <c r="E55" s="82"/>
      <c r="F55" s="82"/>
      <c r="G55" s="82"/>
      <c r="H55" s="82"/>
      <c r="I55" s="82"/>
      <c r="J55" s="82"/>
      <c r="K55" s="82"/>
      <c r="L55" s="82"/>
    </row>
    <row r="56" spans="2:12" hidden="1">
      <c r="B56" s="82"/>
      <c r="C56" s="82"/>
      <c r="D56" s="82"/>
      <c r="E56" s="82"/>
      <c r="F56" s="82"/>
      <c r="G56" s="82"/>
      <c r="H56" s="82"/>
      <c r="I56" s="82"/>
      <c r="J56" s="82"/>
      <c r="K56" s="82"/>
      <c r="L56" s="82"/>
    </row>
    <row r="57" spans="2:12" hidden="1">
      <c r="B57" s="82"/>
      <c r="C57" s="82"/>
      <c r="D57" s="82"/>
      <c r="E57" s="82"/>
      <c r="F57" s="82"/>
      <c r="G57" s="82"/>
      <c r="H57" s="82"/>
      <c r="I57" s="82"/>
      <c r="J57" s="82"/>
      <c r="K57" s="82"/>
      <c r="L57" s="82"/>
    </row>
    <row r="58" spans="2:12" hidden="1">
      <c r="B58" s="82"/>
      <c r="C58" s="82"/>
      <c r="D58" s="82"/>
      <c r="E58" s="82"/>
      <c r="F58" s="82"/>
      <c r="G58" s="82"/>
      <c r="H58" s="82"/>
      <c r="I58" s="82"/>
      <c r="J58" s="82"/>
      <c r="K58" s="82"/>
      <c r="L58" s="82"/>
    </row>
    <row r="59" spans="2:12" hidden="1">
      <c r="B59" s="82"/>
      <c r="C59" s="82"/>
      <c r="D59" s="82"/>
      <c r="E59" s="82"/>
      <c r="F59" s="82"/>
      <c r="G59" s="82"/>
      <c r="H59" s="82"/>
      <c r="I59" s="82"/>
      <c r="J59" s="82"/>
      <c r="K59" s="82"/>
      <c r="L59" s="82"/>
    </row>
    <row r="60" spans="2:12" hidden="1">
      <c r="B60" s="82"/>
      <c r="C60" s="82"/>
      <c r="D60" s="82"/>
      <c r="E60" s="82"/>
      <c r="F60" s="82"/>
      <c r="G60" s="82"/>
      <c r="H60" s="82"/>
      <c r="I60" s="82"/>
      <c r="J60" s="82"/>
      <c r="K60" s="82"/>
      <c r="L60" s="82"/>
    </row>
    <row r="61" spans="2:12" hidden="1">
      <c r="B61" s="82"/>
      <c r="C61" s="82"/>
      <c r="D61" s="82"/>
      <c r="E61" s="82"/>
      <c r="F61" s="82"/>
      <c r="G61" s="82"/>
      <c r="H61" s="82"/>
      <c r="I61" s="82"/>
      <c r="J61" s="82"/>
      <c r="K61" s="82"/>
      <c r="L61" s="82"/>
    </row>
    <row r="62" spans="2:12" hidden="1">
      <c r="B62" s="82"/>
      <c r="C62" s="82"/>
      <c r="D62" s="82"/>
      <c r="E62" s="82"/>
      <c r="F62" s="82"/>
      <c r="G62" s="82"/>
      <c r="H62" s="82"/>
      <c r="I62" s="82"/>
      <c r="J62" s="82"/>
      <c r="K62" s="82"/>
      <c r="L62" s="82"/>
    </row>
    <row r="63" spans="2:12" hidden="1">
      <c r="B63" s="82"/>
      <c r="C63" s="82"/>
      <c r="D63" s="82"/>
      <c r="E63" s="82"/>
      <c r="F63" s="82"/>
      <c r="G63" s="82"/>
      <c r="H63" s="82"/>
      <c r="I63" s="82"/>
      <c r="J63" s="82"/>
      <c r="K63" s="82"/>
      <c r="L63" s="82"/>
    </row>
    <row r="64" spans="2:12" hidden="1">
      <c r="B64" s="82"/>
      <c r="C64" s="82"/>
      <c r="D64" s="82"/>
      <c r="E64" s="82"/>
      <c r="F64" s="82"/>
      <c r="G64" s="82"/>
      <c r="H64" s="82"/>
      <c r="I64" s="82"/>
      <c r="J64" s="82"/>
      <c r="K64" s="82"/>
      <c r="L64" s="82"/>
    </row>
    <row r="65" spans="2:12" hidden="1">
      <c r="B65" s="82"/>
      <c r="C65" s="82"/>
      <c r="D65" s="82"/>
      <c r="E65" s="82"/>
      <c r="F65" s="82"/>
      <c r="G65" s="82"/>
      <c r="H65" s="82"/>
      <c r="I65" s="82"/>
      <c r="J65" s="82"/>
      <c r="K65" s="82"/>
      <c r="L65" s="82"/>
    </row>
    <row r="66" spans="2:12" hidden="1">
      <c r="B66" s="82"/>
      <c r="C66" s="82"/>
      <c r="D66" s="82"/>
      <c r="E66" s="82"/>
      <c r="F66" s="82"/>
      <c r="G66" s="82"/>
      <c r="H66" s="82"/>
      <c r="I66" s="82"/>
      <c r="J66" s="82"/>
      <c r="K66" s="82"/>
      <c r="L66" s="82"/>
    </row>
    <row r="67" spans="2:12" hidden="1">
      <c r="B67" s="82"/>
      <c r="C67" s="82"/>
      <c r="D67" s="82"/>
      <c r="E67" s="82"/>
      <c r="F67" s="82"/>
      <c r="G67" s="82"/>
      <c r="H67" s="82"/>
      <c r="I67" s="82"/>
      <c r="J67" s="82"/>
      <c r="K67" s="82"/>
      <c r="L67" s="82"/>
    </row>
    <row r="68" spans="2:12" hidden="1">
      <c r="B68" s="82"/>
      <c r="C68" s="82"/>
      <c r="D68" s="82"/>
      <c r="E68" s="82"/>
      <c r="F68" s="82"/>
      <c r="G68" s="82"/>
      <c r="H68" s="82"/>
      <c r="I68" s="82"/>
      <c r="J68" s="82"/>
      <c r="K68" s="82"/>
      <c r="L68" s="82"/>
    </row>
    <row r="69" spans="2:12" hidden="1">
      <c r="B69" s="82"/>
      <c r="C69" s="82"/>
      <c r="D69" s="82"/>
      <c r="E69" s="82"/>
      <c r="F69" s="82"/>
      <c r="G69" s="82"/>
      <c r="H69" s="82"/>
      <c r="I69" s="82"/>
      <c r="J69" s="82"/>
      <c r="K69" s="82"/>
      <c r="L69" s="82"/>
    </row>
    <row r="70" spans="2:12" hidden="1">
      <c r="B70" s="82"/>
      <c r="C70" s="82"/>
      <c r="D70" s="82"/>
      <c r="E70" s="82"/>
      <c r="F70" s="82"/>
      <c r="G70" s="82"/>
      <c r="H70" s="82"/>
      <c r="I70" s="82"/>
      <c r="J70" s="82"/>
      <c r="K70" s="82"/>
      <c r="L70" s="82"/>
    </row>
    <row r="71" spans="2:12" hidden="1">
      <c r="B71" s="82"/>
      <c r="C71" s="82"/>
      <c r="D71" s="82"/>
      <c r="E71" s="82"/>
      <c r="F71" s="82"/>
      <c r="G71" s="82"/>
      <c r="H71" s="82"/>
      <c r="I71" s="82"/>
      <c r="J71" s="82"/>
      <c r="K71" s="82"/>
      <c r="L71" s="82"/>
    </row>
    <row r="72" spans="2:12" hidden="1">
      <c r="B72" s="82"/>
      <c r="C72" s="82"/>
      <c r="D72" s="82"/>
      <c r="E72" s="82"/>
      <c r="F72" s="82"/>
      <c r="G72" s="82"/>
      <c r="H72" s="82"/>
      <c r="I72" s="82"/>
      <c r="J72" s="82"/>
      <c r="K72" s="82"/>
      <c r="L72" s="82"/>
    </row>
    <row r="73" spans="2:12" hidden="1">
      <c r="B73" s="82"/>
      <c r="C73" s="82"/>
      <c r="D73" s="82"/>
      <c r="E73" s="82"/>
      <c r="F73" s="82"/>
      <c r="G73" s="82"/>
      <c r="H73" s="82"/>
      <c r="I73" s="82"/>
      <c r="J73" s="82"/>
      <c r="K73" s="82"/>
      <c r="L73" s="82"/>
    </row>
    <row r="74" spans="2:12" hidden="1">
      <c r="B74" s="82"/>
      <c r="C74" s="82"/>
      <c r="D74" s="82"/>
      <c r="E74" s="82"/>
      <c r="F74" s="82"/>
      <c r="G74" s="82"/>
      <c r="H74" s="82"/>
      <c r="I74" s="82"/>
      <c r="J74" s="82"/>
      <c r="K74" s="82"/>
      <c r="L74" s="82"/>
    </row>
    <row r="75" spans="2:12" hidden="1">
      <c r="B75" s="82"/>
      <c r="C75" s="82"/>
      <c r="D75" s="82"/>
      <c r="E75" s="82"/>
      <c r="F75" s="82"/>
      <c r="G75" s="82"/>
      <c r="H75" s="82"/>
      <c r="I75" s="82"/>
      <c r="J75" s="82"/>
      <c r="K75" s="82"/>
      <c r="L75" s="82"/>
    </row>
    <row r="76" spans="2:12" hidden="1">
      <c r="B76" s="82"/>
      <c r="C76" s="82"/>
      <c r="D76" s="82"/>
      <c r="E76" s="82"/>
      <c r="F76" s="82"/>
      <c r="G76" s="82"/>
      <c r="H76" s="82"/>
      <c r="I76" s="82"/>
      <c r="J76" s="82"/>
      <c r="K76" s="82"/>
      <c r="L76" s="82"/>
    </row>
    <row r="77" spans="2:12" hidden="1">
      <c r="B77" s="82"/>
      <c r="C77" s="82"/>
      <c r="D77" s="82"/>
      <c r="E77" s="82"/>
      <c r="F77" s="82"/>
      <c r="G77" s="82"/>
      <c r="H77" s="82"/>
      <c r="I77" s="82"/>
      <c r="J77" s="82"/>
      <c r="K77" s="82"/>
      <c r="L77" s="82"/>
    </row>
    <row r="78" spans="2:12" hidden="1">
      <c r="B78" s="82"/>
      <c r="C78" s="82"/>
      <c r="D78" s="82"/>
      <c r="E78" s="82"/>
      <c r="F78" s="82"/>
      <c r="G78" s="82"/>
      <c r="H78" s="82"/>
      <c r="I78" s="82"/>
      <c r="J78" s="82"/>
      <c r="K78" s="82"/>
      <c r="L78" s="82"/>
    </row>
    <row r="79" spans="2:12" hidden="1">
      <c r="B79" s="82"/>
      <c r="C79" s="82"/>
      <c r="D79" s="82"/>
      <c r="E79" s="82"/>
      <c r="F79" s="82"/>
      <c r="G79" s="82"/>
      <c r="H79" s="82"/>
      <c r="I79" s="82"/>
      <c r="J79" s="82"/>
      <c r="K79" s="82"/>
      <c r="L79" s="82"/>
    </row>
    <row r="80" spans="2:12" hidden="1">
      <c r="B80" s="82"/>
      <c r="C80" s="82"/>
      <c r="D80" s="82"/>
      <c r="E80" s="82"/>
      <c r="F80" s="82"/>
      <c r="G80" s="82"/>
      <c r="H80" s="82"/>
      <c r="I80" s="82"/>
      <c r="J80" s="82"/>
      <c r="K80" s="82"/>
      <c r="L80" s="82"/>
    </row>
    <row r="81" spans="2:12" hidden="1">
      <c r="B81" s="82"/>
      <c r="C81" s="82"/>
      <c r="D81" s="82"/>
      <c r="E81" s="82"/>
      <c r="F81" s="82"/>
      <c r="G81" s="82"/>
      <c r="H81" s="82"/>
      <c r="I81" s="82"/>
      <c r="J81" s="82"/>
      <c r="K81" s="82"/>
      <c r="L81" s="82"/>
    </row>
    <row r="82" spans="2:12" hidden="1">
      <c r="B82" s="82"/>
      <c r="C82" s="82"/>
      <c r="D82" s="82"/>
      <c r="E82" s="82"/>
      <c r="F82" s="82"/>
      <c r="G82" s="82"/>
      <c r="H82" s="82"/>
      <c r="I82" s="82"/>
      <c r="J82" s="82"/>
      <c r="K82" s="82"/>
      <c r="L82" s="82"/>
    </row>
    <row r="83" spans="2:12" hidden="1">
      <c r="B83" s="82"/>
      <c r="C83" s="82"/>
      <c r="D83" s="82"/>
      <c r="E83" s="82"/>
      <c r="F83" s="82"/>
      <c r="G83" s="82"/>
      <c r="H83" s="82"/>
      <c r="I83" s="82"/>
      <c r="J83" s="82"/>
      <c r="K83" s="82"/>
      <c r="L83" s="82"/>
    </row>
    <row r="84" spans="2:12" hidden="1">
      <c r="B84" s="82"/>
      <c r="C84" s="82"/>
      <c r="D84" s="82"/>
      <c r="E84" s="82"/>
      <c r="F84" s="82"/>
      <c r="G84" s="82"/>
      <c r="H84" s="82"/>
      <c r="I84" s="82"/>
      <c r="J84" s="82"/>
      <c r="K84" s="82"/>
      <c r="L84" s="82"/>
    </row>
    <row r="85" spans="2:12" hidden="1">
      <c r="B85" s="82"/>
      <c r="C85" s="82"/>
      <c r="D85" s="82"/>
      <c r="E85" s="82"/>
      <c r="F85" s="82"/>
      <c r="G85" s="82"/>
      <c r="H85" s="82"/>
      <c r="I85" s="82"/>
      <c r="J85" s="82"/>
      <c r="K85" s="82"/>
      <c r="L85" s="82"/>
    </row>
    <row r="86" spans="2:12" hidden="1">
      <c r="B86" s="82"/>
      <c r="C86" s="82"/>
      <c r="D86" s="82"/>
      <c r="E86" s="82"/>
      <c r="F86" s="82"/>
      <c r="G86" s="82"/>
      <c r="H86" s="82"/>
      <c r="I86" s="82"/>
      <c r="J86" s="82"/>
      <c r="K86" s="82"/>
      <c r="L86" s="82"/>
    </row>
    <row r="87" spans="2:12" hidden="1">
      <c r="B87" s="82"/>
      <c r="C87" s="82"/>
      <c r="D87" s="82"/>
      <c r="E87" s="82"/>
      <c r="F87" s="82"/>
      <c r="G87" s="82"/>
      <c r="H87" s="82"/>
      <c r="I87" s="82"/>
      <c r="J87" s="82"/>
      <c r="K87" s="82"/>
      <c r="L87" s="82"/>
    </row>
    <row r="88" spans="2:12" hidden="1">
      <c r="B88" s="82"/>
      <c r="C88" s="82"/>
      <c r="D88" s="82"/>
      <c r="E88" s="82"/>
      <c r="F88" s="82"/>
      <c r="G88" s="82"/>
      <c r="H88" s="82"/>
      <c r="I88" s="82"/>
      <c r="J88" s="82"/>
      <c r="K88" s="82"/>
      <c r="L88" s="82"/>
    </row>
    <row r="89" spans="2:12" hidden="1">
      <c r="B89" s="82"/>
      <c r="C89" s="82"/>
      <c r="D89" s="82"/>
      <c r="E89" s="82"/>
      <c r="F89" s="82"/>
      <c r="G89" s="82"/>
      <c r="H89" s="82"/>
      <c r="I89" s="82"/>
      <c r="J89" s="82"/>
      <c r="K89" s="82"/>
      <c r="L89" s="82"/>
    </row>
    <row r="90" spans="2:12" hidden="1">
      <c r="B90" s="82"/>
      <c r="C90" s="82"/>
      <c r="D90" s="82"/>
      <c r="E90" s="82"/>
      <c r="F90" s="82"/>
      <c r="G90" s="82"/>
      <c r="H90" s="82"/>
      <c r="I90" s="82"/>
      <c r="J90" s="82"/>
      <c r="K90" s="82"/>
      <c r="L90" s="82"/>
    </row>
    <row r="91" spans="2:12" hidden="1">
      <c r="B91" s="82"/>
      <c r="C91" s="82"/>
      <c r="D91" s="82"/>
      <c r="E91" s="82"/>
      <c r="F91" s="82"/>
      <c r="G91" s="82"/>
      <c r="H91" s="82"/>
      <c r="I91" s="82"/>
      <c r="J91" s="82"/>
      <c r="K91" s="82"/>
      <c r="L91" s="82"/>
    </row>
    <row r="92" spans="2:12" hidden="1">
      <c r="B92" s="82"/>
      <c r="C92" s="82"/>
      <c r="D92" s="82"/>
      <c r="E92" s="82"/>
      <c r="F92" s="82"/>
      <c r="G92" s="82"/>
      <c r="H92" s="82"/>
      <c r="I92" s="82"/>
      <c r="J92" s="82"/>
      <c r="K92" s="82"/>
      <c r="L92" s="82"/>
    </row>
    <row r="93" spans="2:12" hidden="1">
      <c r="B93" s="82"/>
      <c r="C93" s="82"/>
      <c r="D93" s="82"/>
      <c r="E93" s="82"/>
      <c r="F93" s="82"/>
      <c r="G93" s="82"/>
      <c r="H93" s="82"/>
      <c r="I93" s="82"/>
      <c r="J93" s="82"/>
      <c r="K93" s="82"/>
      <c r="L93" s="82"/>
    </row>
    <row r="94" spans="2:12" hidden="1">
      <c r="B94" s="82"/>
      <c r="C94" s="82"/>
      <c r="D94" s="82"/>
      <c r="E94" s="82"/>
      <c r="F94" s="82"/>
      <c r="G94" s="82"/>
      <c r="H94" s="82"/>
      <c r="I94" s="82"/>
      <c r="J94" s="82"/>
      <c r="K94" s="82"/>
      <c r="L94" s="82"/>
    </row>
    <row r="95" spans="2:12" hidden="1">
      <c r="B95" s="82"/>
      <c r="C95" s="82"/>
      <c r="D95" s="82"/>
      <c r="E95" s="82"/>
      <c r="F95" s="82"/>
      <c r="G95" s="82"/>
      <c r="H95" s="82"/>
      <c r="I95" s="82"/>
      <c r="J95" s="82"/>
      <c r="K95" s="82"/>
      <c r="L95" s="82"/>
    </row>
    <row r="96" spans="2:12" hidden="1">
      <c r="B96" s="82"/>
      <c r="C96" s="82"/>
      <c r="D96" s="82"/>
      <c r="E96" s="82"/>
      <c r="F96" s="82"/>
      <c r="G96" s="82"/>
      <c r="H96" s="82"/>
      <c r="I96" s="82"/>
      <c r="J96" s="82"/>
      <c r="K96" s="82"/>
      <c r="L96" s="82"/>
    </row>
    <row r="97" spans="2:12" hidden="1">
      <c r="B97" s="82"/>
      <c r="C97" s="82"/>
      <c r="D97" s="82"/>
      <c r="E97" s="82"/>
      <c r="F97" s="82"/>
      <c r="G97" s="82"/>
      <c r="H97" s="82"/>
      <c r="I97" s="82"/>
      <c r="J97" s="82"/>
      <c r="K97" s="82"/>
      <c r="L97" s="82"/>
    </row>
    <row r="98" spans="2:12" hidden="1">
      <c r="B98" s="82"/>
      <c r="C98" s="82"/>
      <c r="D98" s="82"/>
      <c r="E98" s="82"/>
      <c r="F98" s="82"/>
      <c r="G98" s="82"/>
      <c r="H98" s="82"/>
      <c r="I98" s="82"/>
      <c r="J98" s="82"/>
      <c r="K98" s="82"/>
      <c r="L98" s="82"/>
    </row>
    <row r="99" spans="2:12" hidden="1">
      <c r="B99" s="82"/>
      <c r="C99" s="82"/>
      <c r="D99" s="82"/>
      <c r="E99" s="82"/>
      <c r="F99" s="82"/>
      <c r="G99" s="82"/>
      <c r="H99" s="82"/>
      <c r="I99" s="82"/>
      <c r="J99" s="82"/>
      <c r="K99" s="82"/>
      <c r="L99" s="82"/>
    </row>
    <row r="100" spans="2:12" hidden="1">
      <c r="B100" s="82"/>
      <c r="C100" s="82"/>
      <c r="D100" s="82"/>
      <c r="E100" s="82"/>
      <c r="F100" s="82"/>
      <c r="G100" s="82"/>
      <c r="H100" s="82"/>
      <c r="I100" s="82"/>
      <c r="J100" s="82"/>
      <c r="K100" s="82"/>
      <c r="L100" s="82"/>
    </row>
    <row r="101" spans="2:12" hidden="1">
      <c r="B101" s="82"/>
      <c r="C101" s="82"/>
      <c r="D101" s="82"/>
      <c r="E101" s="82"/>
      <c r="F101" s="82"/>
      <c r="G101" s="82"/>
      <c r="H101" s="82"/>
      <c r="I101" s="82"/>
      <c r="J101" s="82"/>
      <c r="K101" s="82"/>
      <c r="L101" s="82"/>
    </row>
    <row r="102" spans="2:12" hidden="1">
      <c r="B102" s="82"/>
      <c r="C102" s="82"/>
      <c r="D102" s="82"/>
      <c r="E102" s="82"/>
      <c r="F102" s="82"/>
      <c r="G102" s="82"/>
      <c r="H102" s="82"/>
      <c r="I102" s="82"/>
      <c r="J102" s="82"/>
      <c r="K102" s="82"/>
      <c r="L102" s="82"/>
    </row>
    <row r="103" spans="2:12" hidden="1">
      <c r="B103" s="82"/>
      <c r="C103" s="82"/>
      <c r="D103" s="82"/>
      <c r="E103" s="82"/>
      <c r="F103" s="82"/>
      <c r="G103" s="82"/>
      <c r="H103" s="82"/>
      <c r="I103" s="82"/>
      <c r="J103" s="82"/>
      <c r="K103" s="82"/>
      <c r="L103" s="82"/>
    </row>
    <row r="104" spans="2:12" hidden="1">
      <c r="B104" s="82"/>
      <c r="C104" s="82"/>
      <c r="D104" s="82"/>
      <c r="E104" s="82"/>
      <c r="F104" s="82"/>
      <c r="G104" s="82"/>
      <c r="H104" s="82"/>
      <c r="I104" s="82"/>
      <c r="J104" s="82"/>
      <c r="K104" s="82"/>
      <c r="L104" s="82"/>
    </row>
    <row r="105" spans="2:12" hidden="1">
      <c r="B105" s="82"/>
      <c r="C105" s="82"/>
      <c r="D105" s="82"/>
      <c r="E105" s="82"/>
      <c r="F105" s="82"/>
      <c r="G105" s="82"/>
      <c r="H105" s="82"/>
      <c r="I105" s="82"/>
      <c r="J105" s="82"/>
      <c r="K105" s="82"/>
      <c r="L105" s="82"/>
    </row>
    <row r="106" spans="2:12" hidden="1">
      <c r="B106" s="82"/>
      <c r="C106" s="82"/>
      <c r="D106" s="82"/>
      <c r="E106" s="82"/>
      <c r="F106" s="82"/>
      <c r="G106" s="82"/>
      <c r="H106" s="82"/>
      <c r="I106" s="82"/>
      <c r="J106" s="82"/>
      <c r="K106" s="82"/>
      <c r="L106" s="82"/>
    </row>
    <row r="107" spans="2:12" hidden="1">
      <c r="B107" s="82"/>
      <c r="C107" s="82"/>
      <c r="D107" s="82"/>
      <c r="E107" s="82"/>
      <c r="F107" s="82"/>
      <c r="G107" s="82"/>
      <c r="H107" s="82"/>
      <c r="I107" s="82"/>
      <c r="J107" s="82"/>
      <c r="K107" s="82"/>
      <c r="L107" s="82"/>
    </row>
    <row r="108" spans="2:12" hidden="1">
      <c r="B108" s="82"/>
      <c r="C108" s="82"/>
      <c r="D108" s="82"/>
      <c r="E108" s="82"/>
      <c r="F108" s="82"/>
      <c r="G108" s="82"/>
      <c r="H108" s="82"/>
      <c r="I108" s="82"/>
      <c r="J108" s="82"/>
      <c r="K108" s="82"/>
      <c r="L108" s="82"/>
    </row>
    <row r="109" spans="2:12" hidden="1">
      <c r="B109" s="82"/>
      <c r="C109" s="82"/>
      <c r="D109" s="82"/>
      <c r="E109" s="82"/>
      <c r="F109" s="82"/>
      <c r="G109" s="82"/>
      <c r="H109" s="82"/>
      <c r="I109" s="82"/>
      <c r="J109" s="82"/>
      <c r="K109" s="82"/>
      <c r="L109" s="82"/>
    </row>
    <row r="110" spans="2:12" hidden="1">
      <c r="B110" s="82"/>
      <c r="C110" s="82"/>
      <c r="D110" s="82"/>
      <c r="E110" s="82"/>
      <c r="F110" s="82"/>
      <c r="G110" s="82"/>
      <c r="H110" s="82"/>
      <c r="I110" s="82"/>
      <c r="J110" s="82"/>
      <c r="K110" s="82"/>
      <c r="L110" s="82"/>
    </row>
    <row r="111" spans="2:12" hidden="1">
      <c r="B111" s="82"/>
      <c r="C111" s="82"/>
      <c r="D111" s="82"/>
      <c r="E111" s="82"/>
      <c r="F111" s="82"/>
      <c r="G111" s="82"/>
      <c r="H111" s="82"/>
      <c r="I111" s="82"/>
      <c r="J111" s="82"/>
      <c r="K111" s="82"/>
      <c r="L111" s="82"/>
    </row>
    <row r="112" spans="2:12" hidden="1">
      <c r="B112" s="82"/>
      <c r="C112" s="82"/>
      <c r="D112" s="82"/>
      <c r="E112" s="82"/>
      <c r="F112" s="82"/>
      <c r="G112" s="82"/>
      <c r="H112" s="82"/>
      <c r="I112" s="82"/>
      <c r="J112" s="82"/>
      <c r="K112" s="82"/>
      <c r="L112" s="82"/>
    </row>
    <row r="113" spans="2:12" hidden="1">
      <c r="B113" s="82"/>
      <c r="C113" s="82"/>
      <c r="D113" s="82"/>
      <c r="E113" s="82"/>
      <c r="F113" s="82"/>
      <c r="G113" s="82"/>
      <c r="H113" s="82"/>
      <c r="I113" s="82"/>
      <c r="J113" s="82"/>
      <c r="K113" s="82"/>
      <c r="L113" s="82"/>
    </row>
    <row r="114" spans="2:12" hidden="1">
      <c r="B114" s="82"/>
      <c r="C114" s="82"/>
      <c r="D114" s="82"/>
      <c r="E114" s="82"/>
      <c r="F114" s="82"/>
      <c r="G114" s="82"/>
      <c r="H114" s="82"/>
      <c r="I114" s="82"/>
      <c r="J114" s="82"/>
      <c r="K114" s="82"/>
      <c r="L114" s="82"/>
    </row>
    <row r="115" spans="2:12" hidden="1">
      <c r="B115" s="82"/>
      <c r="C115" s="82"/>
      <c r="D115" s="82"/>
      <c r="E115" s="82"/>
      <c r="F115" s="82"/>
      <c r="G115" s="82"/>
      <c r="H115" s="82"/>
      <c r="I115" s="82"/>
      <c r="J115" s="82"/>
      <c r="K115" s="82"/>
      <c r="L115" s="82"/>
    </row>
    <row r="116" spans="2:12" hidden="1">
      <c r="B116" s="82"/>
      <c r="C116" s="82"/>
      <c r="D116" s="82"/>
      <c r="E116" s="82"/>
      <c r="F116" s="82"/>
      <c r="G116" s="82"/>
      <c r="H116" s="82"/>
      <c r="I116" s="82"/>
      <c r="J116" s="82"/>
      <c r="K116" s="82"/>
      <c r="L116" s="82"/>
    </row>
    <row r="117" spans="2:12" hidden="1">
      <c r="B117" s="82"/>
      <c r="C117" s="82"/>
      <c r="D117" s="82"/>
      <c r="E117" s="82"/>
      <c r="F117" s="82"/>
      <c r="G117" s="82"/>
      <c r="H117" s="82"/>
      <c r="I117" s="82"/>
      <c r="J117" s="82"/>
      <c r="K117" s="82"/>
      <c r="L117" s="82"/>
    </row>
    <row r="118" spans="2:12" hidden="1">
      <c r="B118" s="82"/>
      <c r="C118" s="82"/>
      <c r="D118" s="82"/>
      <c r="E118" s="82"/>
      <c r="F118" s="82"/>
      <c r="G118" s="82"/>
      <c r="H118" s="82"/>
      <c r="I118" s="82"/>
      <c r="J118" s="82"/>
      <c r="K118" s="82"/>
      <c r="L118" s="82"/>
    </row>
    <row r="119" spans="2:12" hidden="1">
      <c r="B119" s="82"/>
      <c r="C119" s="82"/>
      <c r="D119" s="82"/>
      <c r="E119" s="82"/>
      <c r="F119" s="82"/>
      <c r="G119" s="82"/>
      <c r="H119" s="82"/>
      <c r="I119" s="82"/>
      <c r="J119" s="82"/>
      <c r="K119" s="82"/>
      <c r="L119" s="82"/>
    </row>
    <row r="120" spans="2:12" hidden="1">
      <c r="B120" s="82"/>
      <c r="C120" s="82"/>
      <c r="D120" s="82"/>
      <c r="E120" s="82"/>
      <c r="F120" s="82"/>
      <c r="G120" s="82"/>
      <c r="H120" s="82"/>
      <c r="I120" s="82"/>
      <c r="J120" s="82"/>
      <c r="K120" s="82"/>
      <c r="L120" s="82"/>
    </row>
    <row r="121" spans="2:12" hidden="1">
      <c r="B121" s="82"/>
      <c r="C121" s="82"/>
      <c r="D121" s="82"/>
      <c r="E121" s="82"/>
      <c r="F121" s="82"/>
      <c r="G121" s="82"/>
      <c r="H121" s="82"/>
      <c r="I121" s="82"/>
      <c r="J121" s="82"/>
      <c r="K121" s="82"/>
      <c r="L121" s="82"/>
    </row>
    <row r="122" spans="2:12" hidden="1">
      <c r="B122" s="82"/>
      <c r="C122" s="82"/>
      <c r="D122" s="82"/>
      <c r="E122" s="82"/>
      <c r="F122" s="82"/>
      <c r="G122" s="82"/>
      <c r="H122" s="82"/>
      <c r="I122" s="82"/>
      <c r="J122" s="82"/>
      <c r="K122" s="82"/>
      <c r="L122" s="82"/>
    </row>
    <row r="123" spans="2:12" hidden="1">
      <c r="B123" s="82"/>
      <c r="C123" s="82"/>
      <c r="D123" s="82"/>
      <c r="E123" s="82"/>
      <c r="F123" s="82"/>
      <c r="G123" s="82"/>
      <c r="H123" s="82"/>
      <c r="I123" s="82"/>
      <c r="J123" s="82"/>
      <c r="K123" s="82"/>
      <c r="L123" s="82"/>
    </row>
    <row r="124" spans="2:12" hidden="1">
      <c r="B124" s="82"/>
      <c r="C124" s="82"/>
      <c r="D124" s="82"/>
      <c r="E124" s="82"/>
      <c r="F124" s="82"/>
      <c r="G124" s="82"/>
      <c r="H124" s="82"/>
      <c r="I124" s="82"/>
      <c r="J124" s="82"/>
      <c r="K124" s="82"/>
      <c r="L124" s="82"/>
    </row>
    <row r="125" spans="2:12" hidden="1">
      <c r="B125" s="82"/>
      <c r="C125" s="82"/>
      <c r="D125" s="82"/>
      <c r="E125" s="82"/>
      <c r="F125" s="82"/>
      <c r="G125" s="82"/>
      <c r="H125" s="82"/>
      <c r="I125" s="82"/>
      <c r="J125" s="82"/>
      <c r="K125" s="82"/>
      <c r="L125" s="82"/>
    </row>
    <row r="126" spans="2:12" hidden="1">
      <c r="B126" s="82"/>
      <c r="C126" s="82"/>
      <c r="D126" s="82"/>
      <c r="E126" s="82"/>
      <c r="F126" s="82"/>
      <c r="G126" s="82"/>
      <c r="H126" s="82"/>
      <c r="I126" s="82"/>
      <c r="J126" s="82"/>
      <c r="K126" s="82"/>
      <c r="L126" s="82"/>
    </row>
    <row r="127" spans="2:12" hidden="1">
      <c r="B127" s="82"/>
      <c r="C127" s="82"/>
      <c r="D127" s="82"/>
      <c r="E127" s="82"/>
      <c r="F127" s="82"/>
      <c r="G127" s="82"/>
      <c r="H127" s="82"/>
      <c r="I127" s="82"/>
      <c r="J127" s="82"/>
      <c r="K127" s="82"/>
      <c r="L127" s="82"/>
    </row>
    <row r="128" spans="2:12" hidden="1">
      <c r="B128" s="82"/>
      <c r="C128" s="82"/>
      <c r="D128" s="82"/>
      <c r="E128" s="82"/>
      <c r="F128" s="82"/>
      <c r="G128" s="82"/>
      <c r="H128" s="82"/>
      <c r="I128" s="82"/>
      <c r="J128" s="82"/>
      <c r="K128" s="82"/>
      <c r="L128" s="82"/>
    </row>
    <row r="129" spans="2:12" hidden="1">
      <c r="B129" s="82"/>
      <c r="C129" s="82"/>
      <c r="D129" s="82"/>
      <c r="E129" s="82"/>
      <c r="F129" s="82"/>
      <c r="G129" s="82"/>
      <c r="H129" s="82"/>
      <c r="I129" s="82"/>
      <c r="J129" s="82"/>
      <c r="K129" s="82"/>
      <c r="L129" s="82"/>
    </row>
    <row r="130" spans="2:12" hidden="1">
      <c r="B130" s="82"/>
      <c r="C130" s="82"/>
      <c r="D130" s="82"/>
      <c r="E130" s="82"/>
      <c r="F130" s="82"/>
      <c r="G130" s="82"/>
      <c r="H130" s="82"/>
      <c r="I130" s="82"/>
      <c r="J130" s="82"/>
      <c r="K130" s="82"/>
      <c r="L130" s="82"/>
    </row>
    <row r="131" spans="2:12" hidden="1">
      <c r="B131" s="82"/>
      <c r="C131" s="82"/>
      <c r="D131" s="82"/>
      <c r="E131" s="82"/>
      <c r="F131" s="82"/>
      <c r="G131" s="82"/>
      <c r="H131" s="82"/>
      <c r="I131" s="82"/>
      <c r="J131" s="82"/>
      <c r="K131" s="82"/>
      <c r="L131" s="82"/>
    </row>
    <row r="132" spans="2:12" hidden="1">
      <c r="B132" s="82"/>
      <c r="C132" s="82"/>
      <c r="D132" s="82"/>
      <c r="E132" s="82"/>
      <c r="F132" s="82"/>
      <c r="G132" s="82"/>
      <c r="H132" s="82"/>
      <c r="I132" s="82"/>
      <c r="J132" s="82"/>
      <c r="K132" s="82"/>
      <c r="L132" s="82"/>
    </row>
    <row r="133" spans="2:12" hidden="1">
      <c r="B133" s="82"/>
      <c r="C133" s="82"/>
      <c r="D133" s="82"/>
      <c r="E133" s="82"/>
      <c r="F133" s="82"/>
      <c r="G133" s="82"/>
      <c r="H133" s="82"/>
      <c r="I133" s="82"/>
      <c r="J133" s="82"/>
      <c r="K133" s="82"/>
      <c r="L133" s="82"/>
    </row>
    <row r="134" spans="2:12" hidden="1">
      <c r="B134" s="82"/>
      <c r="C134" s="82"/>
      <c r="D134" s="82"/>
      <c r="E134" s="82"/>
      <c r="F134" s="82"/>
      <c r="G134" s="82"/>
      <c r="H134" s="82"/>
      <c r="I134" s="82"/>
      <c r="J134" s="82"/>
      <c r="K134" s="82"/>
      <c r="L134" s="82"/>
    </row>
    <row r="135" spans="2:12" hidden="1">
      <c r="B135" s="82"/>
      <c r="C135" s="82"/>
      <c r="D135" s="82"/>
      <c r="E135" s="82"/>
      <c r="F135" s="82"/>
      <c r="G135" s="82"/>
      <c r="H135" s="82"/>
      <c r="I135" s="82"/>
      <c r="J135" s="82"/>
      <c r="K135" s="82"/>
      <c r="L135" s="82"/>
    </row>
    <row r="136" spans="2:12" hidden="1">
      <c r="B136" s="82"/>
      <c r="C136" s="82"/>
      <c r="D136" s="82"/>
      <c r="E136" s="82"/>
      <c r="F136" s="82"/>
      <c r="G136" s="82"/>
      <c r="H136" s="82"/>
      <c r="I136" s="82"/>
      <c r="J136" s="82"/>
      <c r="K136" s="82"/>
      <c r="L136" s="82"/>
    </row>
    <row r="137" spans="2:12" hidden="1">
      <c r="B137" s="82"/>
      <c r="C137" s="82"/>
      <c r="D137" s="82"/>
      <c r="E137" s="82"/>
      <c r="F137" s="82"/>
      <c r="G137" s="82"/>
      <c r="H137" s="82"/>
      <c r="I137" s="82"/>
      <c r="J137" s="82"/>
      <c r="K137" s="82"/>
      <c r="L137" s="82"/>
    </row>
    <row r="138" spans="2:12" hidden="1">
      <c r="B138" s="82"/>
      <c r="C138" s="82"/>
      <c r="D138" s="82"/>
      <c r="E138" s="82"/>
      <c r="F138" s="82"/>
      <c r="G138" s="82"/>
      <c r="H138" s="82"/>
      <c r="I138" s="82"/>
      <c r="J138" s="82"/>
      <c r="K138" s="82"/>
      <c r="L138" s="82"/>
    </row>
    <row r="139" spans="2:12" hidden="1">
      <c r="B139" s="82"/>
      <c r="C139" s="82"/>
      <c r="D139" s="82"/>
      <c r="E139" s="82"/>
      <c r="F139" s="82"/>
      <c r="G139" s="82"/>
      <c r="H139" s="82"/>
      <c r="I139" s="82"/>
      <c r="J139" s="82"/>
      <c r="K139" s="82"/>
      <c r="L139" s="82"/>
    </row>
    <row r="140" spans="2:12" hidden="1">
      <c r="B140" s="82"/>
      <c r="C140" s="82"/>
      <c r="D140" s="82"/>
      <c r="E140" s="82"/>
      <c r="F140" s="82"/>
      <c r="G140" s="82"/>
      <c r="H140" s="82"/>
      <c r="I140" s="82"/>
      <c r="J140" s="82"/>
      <c r="K140" s="82"/>
      <c r="L140" s="82"/>
    </row>
    <row r="141" spans="2:12" hidden="1">
      <c r="B141" s="82"/>
      <c r="C141" s="82"/>
      <c r="D141" s="82"/>
      <c r="E141" s="82"/>
      <c r="F141" s="82"/>
      <c r="G141" s="82"/>
      <c r="H141" s="82"/>
      <c r="I141" s="82"/>
      <c r="J141" s="82"/>
      <c r="K141" s="82"/>
      <c r="L141" s="82"/>
    </row>
    <row r="142" spans="2:12" hidden="1">
      <c r="B142" s="82"/>
      <c r="C142" s="82"/>
      <c r="D142" s="82"/>
      <c r="E142" s="82"/>
      <c r="F142" s="82"/>
      <c r="G142" s="82"/>
      <c r="H142" s="82"/>
      <c r="I142" s="82"/>
      <c r="J142" s="82"/>
      <c r="K142" s="82"/>
      <c r="L142" s="82"/>
    </row>
    <row r="143" spans="2:12" hidden="1">
      <c r="B143" s="82"/>
      <c r="C143" s="82"/>
      <c r="D143" s="82"/>
      <c r="E143" s="82"/>
      <c r="F143" s="82"/>
      <c r="G143" s="82"/>
      <c r="H143" s="82"/>
      <c r="I143" s="82"/>
      <c r="J143" s="82"/>
      <c r="K143" s="82"/>
      <c r="L143" s="82"/>
    </row>
    <row r="144" spans="2:12" hidden="1">
      <c r="B144" s="82"/>
      <c r="C144" s="82"/>
      <c r="D144" s="82"/>
      <c r="E144" s="82"/>
      <c r="F144" s="82"/>
      <c r="G144" s="82"/>
      <c r="H144" s="82"/>
      <c r="I144" s="82"/>
      <c r="J144" s="82"/>
      <c r="K144" s="82"/>
      <c r="L144" s="82"/>
    </row>
    <row r="145" spans="2:12" hidden="1">
      <c r="B145" s="82"/>
      <c r="C145" s="82"/>
      <c r="D145" s="82"/>
      <c r="E145" s="82"/>
      <c r="F145" s="82"/>
      <c r="G145" s="82"/>
      <c r="H145" s="82"/>
      <c r="I145" s="82"/>
      <c r="J145" s="82"/>
      <c r="K145" s="82"/>
      <c r="L145" s="82"/>
    </row>
    <row r="146" spans="2:12" hidden="1">
      <c r="B146" s="82"/>
      <c r="C146" s="82"/>
      <c r="D146" s="82"/>
      <c r="E146" s="82"/>
      <c r="F146" s="82"/>
      <c r="G146" s="82"/>
      <c r="H146" s="82"/>
      <c r="I146" s="82"/>
      <c r="J146" s="82"/>
      <c r="K146" s="82"/>
      <c r="L146" s="82"/>
    </row>
    <row r="147" spans="2:12" hidden="1">
      <c r="B147" s="82"/>
      <c r="C147" s="82"/>
      <c r="D147" s="82"/>
      <c r="E147" s="82"/>
      <c r="F147" s="82"/>
      <c r="G147" s="82"/>
      <c r="H147" s="82"/>
      <c r="I147" s="82"/>
      <c r="J147" s="82"/>
      <c r="K147" s="82"/>
      <c r="L147" s="82"/>
    </row>
    <row r="148" spans="2:12" hidden="1">
      <c r="B148" s="82"/>
      <c r="C148" s="82"/>
      <c r="D148" s="82"/>
      <c r="E148" s="82"/>
      <c r="F148" s="82"/>
      <c r="G148" s="82"/>
      <c r="H148" s="82"/>
      <c r="I148" s="82"/>
      <c r="J148" s="82"/>
      <c r="K148" s="82"/>
      <c r="L148" s="82"/>
    </row>
    <row r="149" spans="2:12" hidden="1">
      <c r="B149" s="82"/>
      <c r="C149" s="82"/>
      <c r="D149" s="82"/>
      <c r="E149" s="82"/>
      <c r="F149" s="82"/>
      <c r="G149" s="82"/>
      <c r="H149" s="82"/>
      <c r="I149" s="82"/>
      <c r="J149" s="82"/>
      <c r="K149" s="82"/>
      <c r="L149" s="82"/>
    </row>
    <row r="150" spans="2:12" hidden="1">
      <c r="B150" s="82"/>
      <c r="C150" s="82"/>
      <c r="D150" s="82"/>
      <c r="E150" s="82"/>
      <c r="F150" s="82"/>
      <c r="G150" s="82"/>
      <c r="H150" s="82"/>
      <c r="I150" s="82"/>
      <c r="J150" s="82"/>
      <c r="K150" s="82"/>
      <c r="L150" s="82"/>
    </row>
    <row r="151" spans="2:12" hidden="1">
      <c r="B151" s="82"/>
      <c r="C151" s="82"/>
      <c r="D151" s="82"/>
      <c r="E151" s="82"/>
      <c r="F151" s="82"/>
      <c r="G151" s="82"/>
      <c r="H151" s="82"/>
      <c r="I151" s="82"/>
      <c r="J151" s="82"/>
      <c r="K151" s="82"/>
      <c r="L151" s="82"/>
    </row>
    <row r="152" spans="2:12" hidden="1">
      <c r="B152" s="82"/>
      <c r="C152" s="82"/>
      <c r="D152" s="82"/>
      <c r="E152" s="82"/>
      <c r="F152" s="82"/>
      <c r="G152" s="82"/>
      <c r="H152" s="82"/>
      <c r="I152" s="82"/>
      <c r="J152" s="82"/>
      <c r="K152" s="82"/>
      <c r="L152" s="82"/>
    </row>
    <row r="153" spans="2:12" hidden="1">
      <c r="B153" s="82"/>
      <c r="C153" s="82"/>
      <c r="D153" s="82"/>
      <c r="E153" s="82"/>
      <c r="F153" s="82"/>
      <c r="G153" s="82"/>
      <c r="H153" s="82"/>
      <c r="I153" s="82"/>
      <c r="J153" s="82"/>
      <c r="K153" s="82"/>
      <c r="L153" s="82"/>
    </row>
    <row r="154" spans="2:12" hidden="1">
      <c r="B154" s="82"/>
      <c r="C154" s="82"/>
      <c r="D154" s="82"/>
      <c r="E154" s="82"/>
      <c r="F154" s="82"/>
      <c r="G154" s="82"/>
      <c r="H154" s="82"/>
      <c r="I154" s="82"/>
      <c r="J154" s="82"/>
      <c r="K154" s="82"/>
      <c r="L154" s="82"/>
    </row>
    <row r="155" spans="2:12" hidden="1">
      <c r="B155" s="82"/>
      <c r="C155" s="82"/>
      <c r="D155" s="82"/>
      <c r="E155" s="82"/>
      <c r="F155" s="82"/>
      <c r="G155" s="82"/>
      <c r="H155" s="82"/>
      <c r="I155" s="82"/>
      <c r="J155" s="82"/>
      <c r="K155" s="82"/>
      <c r="L155" s="82"/>
    </row>
    <row r="156" spans="2:12" hidden="1">
      <c r="B156" s="82"/>
      <c r="C156" s="82"/>
      <c r="D156" s="82"/>
      <c r="E156" s="82"/>
      <c r="F156" s="82"/>
      <c r="G156" s="82"/>
      <c r="H156" s="82"/>
      <c r="I156" s="82"/>
      <c r="J156" s="82"/>
      <c r="K156" s="82"/>
      <c r="L156" s="82"/>
    </row>
    <row r="157" spans="2:12" hidden="1">
      <c r="B157" s="82"/>
      <c r="C157" s="82"/>
      <c r="D157" s="82"/>
      <c r="E157" s="82"/>
      <c r="F157" s="82"/>
      <c r="G157" s="82"/>
      <c r="H157" s="82"/>
      <c r="I157" s="82"/>
      <c r="J157" s="82"/>
      <c r="K157" s="82"/>
      <c r="L157" s="82"/>
    </row>
    <row r="158" spans="2:12" hidden="1">
      <c r="B158" s="82"/>
      <c r="C158" s="82"/>
      <c r="D158" s="82"/>
      <c r="E158" s="82"/>
      <c r="F158" s="82"/>
      <c r="G158" s="82"/>
      <c r="H158" s="82"/>
      <c r="I158" s="82"/>
      <c r="J158" s="82"/>
      <c r="K158" s="82"/>
      <c r="L158" s="82"/>
    </row>
    <row r="159" spans="2:12" hidden="1">
      <c r="B159" s="82"/>
      <c r="C159" s="82"/>
      <c r="D159" s="82"/>
      <c r="E159" s="82"/>
      <c r="F159" s="82"/>
      <c r="G159" s="82"/>
      <c r="H159" s="82"/>
      <c r="I159" s="82"/>
      <c r="J159" s="82"/>
      <c r="K159" s="82"/>
      <c r="L159" s="82"/>
    </row>
    <row r="160" spans="2:12" hidden="1">
      <c r="B160" s="82"/>
      <c r="C160" s="82"/>
      <c r="D160" s="82"/>
      <c r="E160" s="82"/>
      <c r="F160" s="82"/>
      <c r="G160" s="82"/>
      <c r="H160" s="82"/>
      <c r="I160" s="82"/>
      <c r="J160" s="82"/>
      <c r="K160" s="82"/>
      <c r="L160" s="82"/>
    </row>
    <row r="161" spans="2:12" hidden="1">
      <c r="B161" s="82"/>
      <c r="C161" s="82"/>
      <c r="D161" s="82"/>
      <c r="E161" s="82"/>
      <c r="F161" s="82"/>
      <c r="G161" s="82"/>
      <c r="H161" s="82"/>
      <c r="I161" s="82"/>
      <c r="J161" s="82"/>
      <c r="K161" s="82"/>
      <c r="L161" s="82"/>
    </row>
    <row r="162" spans="2:12" hidden="1">
      <c r="B162" s="82"/>
      <c r="C162" s="82"/>
      <c r="D162" s="82"/>
      <c r="E162" s="82"/>
      <c r="F162" s="82"/>
      <c r="G162" s="82"/>
      <c r="H162" s="82"/>
      <c r="I162" s="82"/>
      <c r="J162" s="82"/>
      <c r="K162" s="82"/>
      <c r="L162" s="82"/>
    </row>
    <row r="163" spans="2:12" hidden="1">
      <c r="B163" s="82"/>
      <c r="C163" s="82"/>
      <c r="D163" s="82"/>
      <c r="E163" s="82"/>
      <c r="F163" s="82"/>
      <c r="G163" s="82"/>
      <c r="H163" s="82"/>
      <c r="I163" s="82"/>
      <c r="J163" s="82"/>
      <c r="K163" s="82"/>
      <c r="L163" s="82"/>
    </row>
    <row r="164" spans="2:12" hidden="1">
      <c r="B164" s="82"/>
      <c r="C164" s="82"/>
      <c r="D164" s="82"/>
      <c r="E164" s="82"/>
      <c r="F164" s="82"/>
      <c r="G164" s="82"/>
      <c r="H164" s="82"/>
      <c r="I164" s="82"/>
      <c r="J164" s="82"/>
      <c r="K164" s="82"/>
      <c r="L164" s="82"/>
    </row>
    <row r="165" spans="2:12" hidden="1">
      <c r="B165" s="82"/>
      <c r="C165" s="82"/>
      <c r="D165" s="82"/>
      <c r="E165" s="82"/>
      <c r="F165" s="82"/>
      <c r="G165" s="82"/>
      <c r="H165" s="82"/>
      <c r="I165" s="82"/>
      <c r="J165" s="82"/>
      <c r="K165" s="82"/>
      <c r="L165" s="82"/>
    </row>
    <row r="166" spans="2:12" hidden="1">
      <c r="B166" s="82"/>
      <c r="C166" s="82"/>
      <c r="D166" s="82"/>
      <c r="E166" s="82"/>
      <c r="F166" s="82"/>
      <c r="G166" s="82"/>
      <c r="H166" s="82"/>
      <c r="I166" s="82"/>
      <c r="J166" s="82"/>
      <c r="K166" s="82"/>
      <c r="L166" s="82"/>
    </row>
    <row r="167" spans="2:12" hidden="1">
      <c r="B167" s="82"/>
      <c r="C167" s="82"/>
      <c r="D167" s="82"/>
      <c r="E167" s="82"/>
      <c r="F167" s="82"/>
      <c r="G167" s="82"/>
      <c r="H167" s="82"/>
      <c r="I167" s="82"/>
      <c r="J167" s="82"/>
      <c r="K167" s="82"/>
      <c r="L167" s="82"/>
    </row>
    <row r="168" spans="2:12" hidden="1">
      <c r="B168" s="82"/>
      <c r="C168" s="82"/>
      <c r="D168" s="82"/>
      <c r="E168" s="82"/>
      <c r="F168" s="82"/>
      <c r="G168" s="82"/>
      <c r="H168" s="82"/>
      <c r="I168" s="82"/>
      <c r="J168" s="82"/>
      <c r="K168" s="82"/>
      <c r="L168" s="82"/>
    </row>
    <row r="169" spans="2:12" hidden="1">
      <c r="B169" s="82"/>
      <c r="C169" s="82"/>
      <c r="D169" s="82"/>
      <c r="E169" s="82"/>
      <c r="F169" s="82"/>
      <c r="G169" s="82"/>
      <c r="H169" s="82"/>
      <c r="I169" s="82"/>
      <c r="J169" s="82"/>
      <c r="K169" s="82"/>
      <c r="L169" s="82"/>
    </row>
    <row r="170" spans="2:12" hidden="1">
      <c r="B170" s="82"/>
      <c r="C170" s="82"/>
      <c r="D170" s="82"/>
      <c r="E170" s="82"/>
      <c r="F170" s="82"/>
      <c r="G170" s="82"/>
      <c r="H170" s="82"/>
      <c r="I170" s="82"/>
      <c r="J170" s="82"/>
      <c r="K170" s="82"/>
      <c r="L170" s="82"/>
    </row>
    <row r="171" spans="2:12" hidden="1">
      <c r="B171" s="82"/>
      <c r="C171" s="82"/>
      <c r="D171" s="82"/>
      <c r="E171" s="82"/>
      <c r="F171" s="82"/>
      <c r="G171" s="82"/>
      <c r="H171" s="82"/>
      <c r="I171" s="82"/>
      <c r="J171" s="82"/>
      <c r="K171" s="82"/>
      <c r="L171" s="82"/>
    </row>
    <row r="172" spans="2:12" hidden="1">
      <c r="B172" s="82"/>
      <c r="C172" s="82"/>
      <c r="D172" s="82"/>
      <c r="E172" s="82"/>
      <c r="F172" s="82"/>
      <c r="G172" s="82"/>
      <c r="H172" s="82"/>
      <c r="I172" s="82"/>
      <c r="J172" s="82"/>
      <c r="K172" s="82"/>
      <c r="L172" s="82"/>
    </row>
    <row r="173" spans="2:12" hidden="1">
      <c r="B173" s="82"/>
      <c r="C173" s="82"/>
      <c r="D173" s="82"/>
      <c r="E173" s="82"/>
      <c r="F173" s="82"/>
      <c r="G173" s="82"/>
      <c r="H173" s="82"/>
      <c r="I173" s="82"/>
      <c r="J173" s="82"/>
      <c r="K173" s="82"/>
      <c r="L173" s="82"/>
    </row>
    <row r="174" spans="2:12" hidden="1">
      <c r="B174" s="82"/>
      <c r="C174" s="82"/>
      <c r="D174" s="82"/>
      <c r="E174" s="82"/>
      <c r="F174" s="82"/>
      <c r="G174" s="82"/>
      <c r="H174" s="82"/>
      <c r="I174" s="82"/>
      <c r="J174" s="82"/>
      <c r="K174" s="82"/>
      <c r="L174" s="82"/>
    </row>
    <row r="175" spans="2:12" hidden="1">
      <c r="B175" s="82"/>
      <c r="C175" s="82"/>
      <c r="D175" s="82"/>
      <c r="E175" s="82"/>
      <c r="F175" s="82"/>
      <c r="G175" s="82"/>
      <c r="H175" s="82"/>
      <c r="I175" s="82"/>
      <c r="J175" s="82"/>
      <c r="K175" s="82"/>
      <c r="L175" s="82"/>
    </row>
    <row r="176" spans="2:12" hidden="1">
      <c r="B176" s="82"/>
      <c r="C176" s="82"/>
      <c r="D176" s="82"/>
      <c r="E176" s="82"/>
      <c r="F176" s="82"/>
      <c r="G176" s="82"/>
      <c r="H176" s="82"/>
      <c r="I176" s="82"/>
      <c r="J176" s="82"/>
      <c r="K176" s="82"/>
      <c r="L176" s="82"/>
    </row>
    <row r="177" spans="2:12" hidden="1">
      <c r="B177" s="82"/>
      <c r="C177" s="82"/>
      <c r="D177" s="82"/>
      <c r="E177" s="82"/>
      <c r="F177" s="82"/>
      <c r="G177" s="82"/>
      <c r="H177" s="82"/>
      <c r="I177" s="82"/>
      <c r="J177" s="82"/>
      <c r="K177" s="82"/>
      <c r="L177" s="82"/>
    </row>
    <row r="178" spans="2:12" hidden="1">
      <c r="B178" s="82"/>
      <c r="C178" s="82"/>
      <c r="D178" s="82"/>
      <c r="E178" s="82"/>
      <c r="F178" s="82"/>
      <c r="G178" s="82"/>
      <c r="H178" s="82"/>
      <c r="I178" s="82"/>
      <c r="J178" s="82"/>
      <c r="K178" s="82"/>
      <c r="L178" s="82"/>
    </row>
    <row r="179" spans="2:12" hidden="1">
      <c r="B179" s="82"/>
      <c r="C179" s="82"/>
      <c r="D179" s="82"/>
      <c r="E179" s="82"/>
      <c r="F179" s="82"/>
      <c r="G179" s="82"/>
      <c r="H179" s="82"/>
      <c r="I179" s="82"/>
      <c r="J179" s="82"/>
      <c r="K179" s="82"/>
      <c r="L179" s="82"/>
    </row>
    <row r="180" spans="2:12" hidden="1">
      <c r="B180" s="82"/>
      <c r="C180" s="82"/>
      <c r="D180" s="82"/>
      <c r="E180" s="82"/>
      <c r="F180" s="82"/>
      <c r="G180" s="82"/>
      <c r="H180" s="82"/>
      <c r="I180" s="82"/>
      <c r="J180" s="82"/>
      <c r="K180" s="82"/>
      <c r="L180" s="82"/>
    </row>
    <row r="181" spans="2:12" hidden="1">
      <c r="B181" s="82"/>
      <c r="C181" s="82"/>
      <c r="D181" s="82"/>
      <c r="E181" s="82"/>
      <c r="F181" s="82"/>
      <c r="G181" s="82"/>
      <c r="H181" s="82"/>
      <c r="I181" s="82"/>
      <c r="J181" s="82"/>
      <c r="K181" s="82"/>
      <c r="L181" s="82"/>
    </row>
    <row r="182" spans="2:12" hidden="1">
      <c r="B182" s="82"/>
      <c r="C182" s="82"/>
      <c r="D182" s="82"/>
      <c r="E182" s="82"/>
      <c r="F182" s="82"/>
      <c r="G182" s="82"/>
      <c r="H182" s="82"/>
      <c r="I182" s="82"/>
      <c r="J182" s="82"/>
      <c r="K182" s="82"/>
      <c r="L182" s="82"/>
    </row>
    <row r="183" spans="2:12" hidden="1">
      <c r="B183" s="82"/>
      <c r="C183" s="82"/>
      <c r="D183" s="82"/>
      <c r="E183" s="82"/>
      <c r="F183" s="82"/>
      <c r="G183" s="82"/>
      <c r="H183" s="82"/>
      <c r="I183" s="82"/>
      <c r="J183" s="82"/>
      <c r="K183" s="82"/>
      <c r="L183" s="82"/>
    </row>
    <row r="184" spans="2:12" hidden="1">
      <c r="B184" s="82"/>
      <c r="C184" s="82"/>
      <c r="D184" s="82"/>
      <c r="E184" s="82"/>
      <c r="F184" s="82"/>
      <c r="G184" s="82"/>
      <c r="H184" s="82"/>
      <c r="I184" s="82"/>
      <c r="J184" s="82"/>
      <c r="K184" s="82"/>
      <c r="L184" s="82"/>
    </row>
    <row r="185" spans="2:12" hidden="1">
      <c r="B185" s="82"/>
      <c r="C185" s="82"/>
      <c r="D185" s="82"/>
      <c r="E185" s="82"/>
      <c r="F185" s="82"/>
      <c r="G185" s="82"/>
      <c r="H185" s="82"/>
      <c r="I185" s="82"/>
      <c r="J185" s="82"/>
      <c r="K185" s="82"/>
      <c r="L185" s="82"/>
    </row>
    <row r="186" spans="2:12" hidden="1">
      <c r="B186" s="82"/>
      <c r="C186" s="82"/>
      <c r="D186" s="82"/>
      <c r="E186" s="82"/>
      <c r="F186" s="82"/>
      <c r="G186" s="82"/>
      <c r="H186" s="82"/>
      <c r="I186" s="82"/>
      <c r="J186" s="82"/>
      <c r="K186" s="82"/>
      <c r="L186" s="82"/>
    </row>
    <row r="187" spans="2:12" hidden="1">
      <c r="B187" s="82"/>
      <c r="C187" s="82"/>
      <c r="D187" s="82"/>
      <c r="E187" s="82"/>
      <c r="F187" s="82"/>
      <c r="G187" s="82"/>
      <c r="H187" s="82"/>
      <c r="I187" s="82"/>
      <c r="J187" s="82"/>
      <c r="K187" s="82"/>
      <c r="L187" s="82"/>
    </row>
    <row r="188" spans="2:12" hidden="1">
      <c r="B188" s="82"/>
      <c r="C188" s="82"/>
      <c r="D188" s="82"/>
      <c r="E188" s="82"/>
      <c r="F188" s="82"/>
      <c r="G188" s="82"/>
      <c r="H188" s="82"/>
      <c r="I188" s="82"/>
      <c r="J188" s="82"/>
      <c r="K188" s="82"/>
      <c r="L188" s="82"/>
    </row>
    <row r="189" spans="2:12" hidden="1">
      <c r="B189" s="82"/>
      <c r="C189" s="82"/>
      <c r="D189" s="82"/>
      <c r="E189" s="82"/>
      <c r="F189" s="82"/>
      <c r="G189" s="82"/>
      <c r="H189" s="82"/>
      <c r="I189" s="82"/>
      <c r="J189" s="82"/>
      <c r="K189" s="82"/>
      <c r="L189" s="82"/>
    </row>
    <row r="190" spans="2:12" hidden="1">
      <c r="B190" s="82"/>
      <c r="C190" s="82"/>
      <c r="D190" s="82"/>
      <c r="E190" s="82"/>
      <c r="F190" s="82"/>
      <c r="G190" s="82"/>
      <c r="H190" s="82"/>
      <c r="I190" s="82"/>
      <c r="J190" s="82"/>
      <c r="K190" s="82"/>
      <c r="L190" s="82"/>
    </row>
    <row r="191" spans="2:12" hidden="1">
      <c r="B191" s="82"/>
      <c r="C191" s="82"/>
      <c r="D191" s="82"/>
      <c r="E191" s="82"/>
      <c r="F191" s="82"/>
      <c r="G191" s="82"/>
      <c r="H191" s="82"/>
      <c r="I191" s="82"/>
      <c r="J191" s="82"/>
      <c r="K191" s="82"/>
      <c r="L191" s="82"/>
    </row>
    <row r="192" spans="2:12" hidden="1">
      <c r="B192" s="82"/>
      <c r="C192" s="82"/>
      <c r="D192" s="82"/>
      <c r="E192" s="82"/>
      <c r="F192" s="82"/>
      <c r="G192" s="82"/>
      <c r="H192" s="82"/>
      <c r="I192" s="82"/>
      <c r="J192" s="82"/>
      <c r="K192" s="82"/>
      <c r="L192" s="82"/>
    </row>
    <row r="193" spans="2:12" hidden="1">
      <c r="B193" s="82"/>
      <c r="C193" s="82"/>
      <c r="D193" s="82"/>
      <c r="E193" s="82"/>
      <c r="F193" s="82"/>
      <c r="G193" s="82"/>
      <c r="H193" s="82"/>
      <c r="I193" s="82"/>
      <c r="J193" s="82"/>
      <c r="K193" s="82"/>
      <c r="L193" s="82"/>
    </row>
    <row r="194" spans="2:12" hidden="1">
      <c r="B194" s="82"/>
      <c r="C194" s="82"/>
      <c r="D194" s="82"/>
      <c r="E194" s="82"/>
      <c r="F194" s="82"/>
      <c r="G194" s="82"/>
      <c r="H194" s="82"/>
      <c r="I194" s="82"/>
      <c r="J194" s="82"/>
      <c r="K194" s="82"/>
      <c r="L194" s="82"/>
    </row>
    <row r="195" spans="2:12" hidden="1">
      <c r="B195" s="82"/>
      <c r="C195" s="82"/>
      <c r="D195" s="82"/>
      <c r="E195" s="82"/>
      <c r="F195" s="82"/>
      <c r="G195" s="82"/>
      <c r="H195" s="82"/>
      <c r="I195" s="82"/>
      <c r="J195" s="82"/>
      <c r="K195" s="82"/>
      <c r="L195" s="82"/>
    </row>
    <row r="196" spans="2:12" hidden="1">
      <c r="B196" s="82"/>
      <c r="C196" s="82"/>
      <c r="D196" s="82"/>
      <c r="E196" s="82"/>
      <c r="F196" s="82"/>
      <c r="G196" s="82"/>
      <c r="H196" s="82"/>
      <c r="I196" s="82"/>
      <c r="J196" s="82"/>
      <c r="K196" s="82"/>
      <c r="L196" s="82"/>
    </row>
    <row r="197" spans="2:12" hidden="1">
      <c r="B197" s="82"/>
      <c r="C197" s="82"/>
      <c r="D197" s="82"/>
      <c r="E197" s="82"/>
      <c r="F197" s="82"/>
      <c r="G197" s="82"/>
      <c r="H197" s="82"/>
      <c r="I197" s="82"/>
      <c r="J197" s="82"/>
      <c r="K197" s="82"/>
      <c r="L197" s="82"/>
    </row>
    <row r="198" spans="2:12" hidden="1">
      <c r="B198" s="82"/>
      <c r="C198" s="82"/>
      <c r="D198" s="82"/>
      <c r="E198" s="82"/>
      <c r="F198" s="82"/>
      <c r="G198" s="82"/>
      <c r="H198" s="82"/>
      <c r="I198" s="82"/>
      <c r="J198" s="82"/>
      <c r="K198" s="82"/>
      <c r="L198" s="82"/>
    </row>
    <row r="199" spans="2:12" hidden="1">
      <c r="B199" s="82"/>
      <c r="C199" s="82"/>
      <c r="D199" s="82"/>
      <c r="E199" s="82"/>
      <c r="F199" s="82"/>
      <c r="G199" s="82"/>
      <c r="H199" s="82"/>
      <c r="I199" s="82"/>
      <c r="J199" s="82"/>
      <c r="K199" s="82"/>
      <c r="L199" s="82"/>
    </row>
    <row r="200" spans="2:12" hidden="1">
      <c r="B200" s="82"/>
      <c r="C200" s="82"/>
      <c r="D200" s="82"/>
      <c r="E200" s="82"/>
      <c r="F200" s="82"/>
      <c r="G200" s="82"/>
      <c r="H200" s="82"/>
      <c r="I200" s="82"/>
      <c r="J200" s="82"/>
      <c r="K200" s="82"/>
      <c r="L200" s="82"/>
    </row>
    <row r="201" spans="2:12" hidden="1">
      <c r="B201" s="82"/>
      <c r="C201" s="82"/>
      <c r="D201" s="82"/>
      <c r="E201" s="82"/>
      <c r="F201" s="82"/>
      <c r="G201" s="82"/>
      <c r="H201" s="82"/>
      <c r="I201" s="82"/>
      <c r="J201" s="82"/>
      <c r="K201" s="82"/>
      <c r="L201" s="82"/>
    </row>
    <row r="202" spans="2:12" hidden="1">
      <c r="B202" s="82"/>
      <c r="C202" s="82"/>
      <c r="D202" s="82"/>
      <c r="E202" s="82"/>
      <c r="F202" s="82"/>
      <c r="G202" s="82"/>
      <c r="H202" s="82"/>
      <c r="I202" s="82"/>
      <c r="J202" s="82"/>
      <c r="K202" s="82"/>
      <c r="L202" s="82"/>
    </row>
    <row r="203" spans="2:12" hidden="1">
      <c r="B203" s="82"/>
      <c r="C203" s="82"/>
      <c r="D203" s="82"/>
      <c r="E203" s="82"/>
      <c r="F203" s="82"/>
      <c r="G203" s="82"/>
      <c r="H203" s="82"/>
      <c r="I203" s="82"/>
      <c r="J203" s="82"/>
      <c r="K203" s="82"/>
      <c r="L203" s="82"/>
    </row>
    <row r="204" spans="2:12" hidden="1">
      <c r="B204" s="82"/>
      <c r="C204" s="82"/>
      <c r="D204" s="82"/>
      <c r="E204" s="82"/>
      <c r="F204" s="82"/>
      <c r="G204" s="82"/>
      <c r="H204" s="82"/>
      <c r="I204" s="82"/>
      <c r="J204" s="82"/>
      <c r="K204" s="82"/>
      <c r="L204" s="82"/>
    </row>
    <row r="205" spans="2:12" hidden="1">
      <c r="B205" s="82"/>
      <c r="C205" s="82"/>
      <c r="D205" s="82"/>
      <c r="E205" s="82"/>
      <c r="F205" s="82"/>
      <c r="G205" s="82"/>
      <c r="H205" s="82"/>
      <c r="I205" s="82"/>
      <c r="J205" s="82"/>
      <c r="K205" s="82"/>
      <c r="L205" s="82"/>
    </row>
    <row r="206" spans="2:12" hidden="1">
      <c r="B206" s="82"/>
      <c r="C206" s="82"/>
      <c r="D206" s="82"/>
      <c r="E206" s="82"/>
      <c r="F206" s="82"/>
      <c r="G206" s="82"/>
      <c r="H206" s="82"/>
      <c r="I206" s="82"/>
      <c r="J206" s="82"/>
      <c r="K206" s="82"/>
      <c r="L206" s="82"/>
    </row>
    <row r="207" spans="2:12" hidden="1">
      <c r="B207" s="82"/>
      <c r="C207" s="82"/>
      <c r="D207" s="82"/>
      <c r="E207" s="82"/>
      <c r="F207" s="82"/>
      <c r="G207" s="82"/>
      <c r="H207" s="82"/>
      <c r="I207" s="82"/>
      <c r="J207" s="82"/>
      <c r="K207" s="82"/>
      <c r="L207" s="82"/>
    </row>
    <row r="208" spans="2:12" hidden="1">
      <c r="B208" s="82"/>
      <c r="C208" s="82"/>
      <c r="D208" s="82"/>
      <c r="E208" s="82"/>
      <c r="F208" s="82"/>
      <c r="G208" s="82"/>
      <c r="H208" s="82"/>
      <c r="I208" s="82"/>
      <c r="J208" s="82"/>
      <c r="K208" s="82"/>
      <c r="L208" s="82"/>
    </row>
    <row r="209" spans="2:12" hidden="1">
      <c r="B209" s="82"/>
      <c r="C209" s="82"/>
      <c r="D209" s="82"/>
      <c r="E209" s="82"/>
      <c r="F209" s="82"/>
      <c r="G209" s="82"/>
      <c r="H209" s="82"/>
      <c r="I209" s="82"/>
      <c r="J209" s="82"/>
      <c r="K209" s="82"/>
      <c r="L209" s="82"/>
    </row>
    <row r="210" spans="2:12" hidden="1">
      <c r="B210" s="82"/>
      <c r="C210" s="82"/>
      <c r="D210" s="82"/>
      <c r="E210" s="82"/>
      <c r="F210" s="82"/>
      <c r="G210" s="82"/>
      <c r="H210" s="82"/>
      <c r="I210" s="82"/>
      <c r="J210" s="82"/>
      <c r="K210" s="82"/>
      <c r="L210" s="82"/>
    </row>
    <row r="211" spans="2:12" hidden="1">
      <c r="B211" s="82"/>
      <c r="C211" s="82"/>
      <c r="D211" s="82"/>
      <c r="E211" s="82"/>
      <c r="F211" s="82"/>
      <c r="G211" s="82"/>
      <c r="H211" s="82"/>
      <c r="I211" s="82"/>
      <c r="J211" s="82"/>
      <c r="K211" s="82"/>
      <c r="L211" s="82"/>
    </row>
    <row r="212" spans="2:12" hidden="1">
      <c r="B212" s="82"/>
      <c r="C212" s="82"/>
      <c r="D212" s="82"/>
      <c r="E212" s="82"/>
      <c r="F212" s="82"/>
      <c r="G212" s="82"/>
      <c r="H212" s="82"/>
      <c r="I212" s="82"/>
      <c r="J212" s="82"/>
      <c r="K212" s="82"/>
      <c r="L212" s="82"/>
    </row>
    <row r="213" spans="2:12" hidden="1">
      <c r="B213" s="82"/>
      <c r="C213" s="82"/>
      <c r="D213" s="82"/>
      <c r="E213" s="82"/>
      <c r="F213" s="82"/>
      <c r="G213" s="82"/>
      <c r="H213" s="82"/>
      <c r="I213" s="82"/>
      <c r="J213" s="82"/>
      <c r="K213" s="82"/>
      <c r="L213" s="82"/>
    </row>
    <row r="214" spans="2:12" hidden="1">
      <c r="B214" s="82"/>
      <c r="C214" s="82"/>
      <c r="D214" s="82"/>
      <c r="E214" s="82"/>
      <c r="F214" s="82"/>
      <c r="G214" s="82"/>
      <c r="H214" s="82"/>
      <c r="I214" s="82"/>
      <c r="J214" s="82"/>
      <c r="K214" s="82"/>
      <c r="L214" s="82"/>
    </row>
    <row r="215" spans="2:12" hidden="1">
      <c r="B215" s="82"/>
      <c r="C215" s="82"/>
      <c r="D215" s="82"/>
      <c r="E215" s="82"/>
      <c r="F215" s="82"/>
      <c r="G215" s="82"/>
      <c r="H215" s="82"/>
      <c r="I215" s="82"/>
      <c r="J215" s="82"/>
      <c r="K215" s="82"/>
      <c r="L215" s="82"/>
    </row>
    <row r="216" spans="2:12" hidden="1">
      <c r="B216" s="82"/>
      <c r="C216" s="82"/>
      <c r="D216" s="82"/>
      <c r="E216" s="82"/>
      <c r="F216" s="82"/>
      <c r="G216" s="82"/>
      <c r="H216" s="82"/>
      <c r="I216" s="82"/>
      <c r="J216" s="82"/>
      <c r="K216" s="82"/>
      <c r="L216" s="82"/>
    </row>
    <row r="217" spans="2:12" hidden="1">
      <c r="B217" s="82"/>
      <c r="C217" s="82"/>
      <c r="D217" s="82"/>
      <c r="E217" s="82"/>
      <c r="F217" s="82"/>
      <c r="G217" s="82"/>
      <c r="H217" s="82"/>
      <c r="I217" s="82"/>
      <c r="J217" s="82"/>
      <c r="K217" s="82"/>
      <c r="L217" s="82"/>
    </row>
    <row r="218" spans="2:12" hidden="1">
      <c r="B218" s="82"/>
      <c r="C218" s="82"/>
      <c r="D218" s="82"/>
      <c r="E218" s="82"/>
      <c r="F218" s="82"/>
      <c r="G218" s="82"/>
      <c r="H218" s="82"/>
      <c r="I218" s="82"/>
      <c r="J218" s="82"/>
      <c r="K218" s="82"/>
      <c r="L218" s="82"/>
    </row>
    <row r="219" spans="2:12" hidden="1">
      <c r="B219" s="82"/>
      <c r="C219" s="82"/>
      <c r="D219" s="82"/>
      <c r="E219" s="82"/>
      <c r="F219" s="82"/>
      <c r="G219" s="82"/>
      <c r="H219" s="82"/>
      <c r="I219" s="82"/>
      <c r="J219" s="82"/>
      <c r="K219" s="82"/>
      <c r="L219" s="82"/>
    </row>
    <row r="220" spans="2:12" hidden="1">
      <c r="B220" s="82"/>
      <c r="C220" s="82"/>
      <c r="D220" s="82"/>
      <c r="E220" s="82"/>
      <c r="F220" s="82"/>
      <c r="G220" s="82"/>
      <c r="H220" s="82"/>
      <c r="I220" s="82"/>
      <c r="J220" s="82"/>
      <c r="K220" s="82"/>
      <c r="L220" s="82"/>
    </row>
    <row r="221" spans="2:12" hidden="1">
      <c r="B221" s="82"/>
      <c r="C221" s="82"/>
      <c r="D221" s="82"/>
      <c r="E221" s="82"/>
      <c r="F221" s="82"/>
      <c r="G221" s="82"/>
      <c r="H221" s="82"/>
      <c r="I221" s="82"/>
      <c r="J221" s="82"/>
      <c r="K221" s="82"/>
      <c r="L221" s="82"/>
    </row>
    <row r="222" spans="2:12" hidden="1">
      <c r="B222" s="82"/>
      <c r="C222" s="82"/>
      <c r="D222" s="82"/>
      <c r="E222" s="82"/>
      <c r="F222" s="82"/>
      <c r="G222" s="82"/>
      <c r="H222" s="82"/>
      <c r="I222" s="82"/>
      <c r="J222" s="82"/>
      <c r="K222" s="82"/>
      <c r="L222" s="82"/>
    </row>
    <row r="223" spans="2:12" hidden="1">
      <c r="B223" s="82"/>
      <c r="C223" s="82"/>
      <c r="D223" s="82"/>
      <c r="E223" s="82"/>
      <c r="F223" s="82"/>
      <c r="G223" s="82"/>
      <c r="H223" s="82"/>
      <c r="I223" s="82"/>
      <c r="J223" s="82"/>
      <c r="K223" s="82"/>
      <c r="L223" s="82"/>
    </row>
    <row r="224" spans="2:12" hidden="1">
      <c r="B224" s="82"/>
      <c r="C224" s="82"/>
      <c r="D224" s="82"/>
      <c r="E224" s="82"/>
      <c r="F224" s="82"/>
      <c r="G224" s="82"/>
      <c r="H224" s="82"/>
      <c r="I224" s="82"/>
      <c r="J224" s="82"/>
      <c r="K224" s="82"/>
      <c r="L224" s="82"/>
    </row>
    <row r="225" spans="2:12" hidden="1">
      <c r="B225" s="82"/>
      <c r="C225" s="82"/>
      <c r="D225" s="82"/>
      <c r="E225" s="82"/>
      <c r="F225" s="82"/>
      <c r="G225" s="82"/>
      <c r="H225" s="82"/>
      <c r="I225" s="82"/>
      <c r="J225" s="82"/>
      <c r="K225" s="82"/>
      <c r="L225" s="82"/>
    </row>
    <row r="226" spans="2:12" hidden="1">
      <c r="B226" s="82"/>
      <c r="C226" s="82"/>
      <c r="D226" s="82"/>
      <c r="E226" s="82"/>
      <c r="F226" s="82"/>
      <c r="G226" s="82"/>
      <c r="H226" s="82"/>
      <c r="I226" s="82"/>
      <c r="J226" s="82"/>
      <c r="K226" s="82"/>
      <c r="L226" s="82"/>
    </row>
    <row r="227" spans="2:12" hidden="1">
      <c r="B227" s="82"/>
      <c r="C227" s="82"/>
      <c r="D227" s="82"/>
      <c r="E227" s="82"/>
      <c r="F227" s="82"/>
      <c r="G227" s="82"/>
      <c r="H227" s="82"/>
      <c r="I227" s="82"/>
      <c r="J227" s="82"/>
      <c r="K227" s="82"/>
      <c r="L227" s="82"/>
    </row>
    <row r="228" spans="2:12" hidden="1">
      <c r="B228" s="82"/>
      <c r="C228" s="82"/>
      <c r="D228" s="82"/>
      <c r="E228" s="82"/>
      <c r="F228" s="82"/>
      <c r="G228" s="82"/>
      <c r="H228" s="82"/>
      <c r="I228" s="82"/>
      <c r="J228" s="82"/>
      <c r="K228" s="82"/>
      <c r="L228" s="82"/>
    </row>
    <row r="229" spans="2:12" hidden="1">
      <c r="B229" s="82"/>
      <c r="C229" s="82"/>
      <c r="D229" s="82"/>
      <c r="E229" s="82"/>
      <c r="F229" s="82"/>
      <c r="G229" s="82"/>
      <c r="H229" s="82"/>
      <c r="I229" s="82"/>
      <c r="J229" s="82"/>
      <c r="K229" s="82"/>
      <c r="L229" s="82"/>
    </row>
    <row r="230" spans="2:12" hidden="1">
      <c r="B230" s="82"/>
      <c r="C230" s="82"/>
      <c r="D230" s="82"/>
      <c r="E230" s="82"/>
      <c r="F230" s="82"/>
      <c r="G230" s="82"/>
      <c r="H230" s="82"/>
      <c r="I230" s="82"/>
      <c r="J230" s="82"/>
      <c r="K230" s="82"/>
      <c r="L230" s="82"/>
    </row>
    <row r="231" spans="2:12" hidden="1">
      <c r="B231" s="82"/>
      <c r="C231" s="82"/>
      <c r="D231" s="82"/>
      <c r="E231" s="82"/>
      <c r="F231" s="82"/>
      <c r="G231" s="82"/>
      <c r="H231" s="82"/>
      <c r="I231" s="82"/>
      <c r="J231" s="82"/>
      <c r="K231" s="82"/>
      <c r="L231" s="82"/>
    </row>
    <row r="232" spans="2:12" hidden="1">
      <c r="B232" s="82"/>
      <c r="C232" s="82"/>
      <c r="D232" s="82"/>
      <c r="E232" s="82"/>
      <c r="F232" s="82"/>
      <c r="G232" s="82"/>
      <c r="H232" s="82"/>
      <c r="I232" s="82"/>
      <c r="J232" s="82"/>
      <c r="K232" s="82"/>
      <c r="L232" s="82"/>
    </row>
    <row r="233" spans="2:12" hidden="1">
      <c r="B233" s="82"/>
      <c r="C233" s="82"/>
      <c r="D233" s="82"/>
      <c r="E233" s="82"/>
      <c r="F233" s="82"/>
      <c r="G233" s="82"/>
      <c r="H233" s="82"/>
      <c r="I233" s="82"/>
      <c r="J233" s="82"/>
      <c r="K233" s="82"/>
      <c r="L233" s="82"/>
    </row>
    <row r="234" spans="2:12" hidden="1">
      <c r="B234" s="82"/>
      <c r="C234" s="82"/>
      <c r="D234" s="82"/>
      <c r="E234" s="82"/>
      <c r="F234" s="82"/>
      <c r="G234" s="82"/>
      <c r="H234" s="82"/>
      <c r="I234" s="82"/>
      <c r="J234" s="82"/>
      <c r="K234" s="82"/>
      <c r="L234" s="82"/>
    </row>
    <row r="235" spans="2:12" hidden="1">
      <c r="B235" s="82"/>
      <c r="C235" s="82"/>
      <c r="D235" s="82"/>
      <c r="E235" s="82"/>
      <c r="F235" s="82"/>
      <c r="G235" s="82"/>
      <c r="H235" s="82"/>
      <c r="I235" s="82"/>
      <c r="J235" s="82"/>
      <c r="K235" s="82"/>
      <c r="L235" s="82"/>
    </row>
    <row r="236" spans="2:12" hidden="1">
      <c r="B236" s="82"/>
      <c r="C236" s="82"/>
      <c r="D236" s="82"/>
      <c r="E236" s="82"/>
      <c r="F236" s="82"/>
      <c r="G236" s="82"/>
      <c r="H236" s="82"/>
      <c r="I236" s="82"/>
      <c r="J236" s="82"/>
      <c r="K236" s="82"/>
      <c r="L236" s="82"/>
    </row>
    <row r="237" spans="2:12" hidden="1">
      <c r="B237" s="82"/>
      <c r="C237" s="82"/>
      <c r="D237" s="82"/>
      <c r="E237" s="82"/>
      <c r="F237" s="82"/>
      <c r="G237" s="82"/>
      <c r="H237" s="82"/>
      <c r="I237" s="82"/>
      <c r="J237" s="82"/>
      <c r="K237" s="82"/>
      <c r="L237" s="82"/>
    </row>
    <row r="238" spans="2:12" hidden="1">
      <c r="B238" s="82"/>
      <c r="C238" s="82"/>
      <c r="D238" s="82"/>
      <c r="E238" s="82"/>
      <c r="F238" s="82"/>
      <c r="G238" s="82"/>
      <c r="H238" s="82"/>
      <c r="I238" s="82"/>
      <c r="J238" s="82"/>
      <c r="K238" s="82"/>
      <c r="L238" s="82"/>
    </row>
    <row r="239" spans="2:12" hidden="1">
      <c r="B239" s="82"/>
      <c r="C239" s="82"/>
      <c r="D239" s="82"/>
      <c r="E239" s="82"/>
      <c r="F239" s="82"/>
      <c r="G239" s="82"/>
      <c r="H239" s="82"/>
      <c r="I239" s="82"/>
      <c r="J239" s="82"/>
      <c r="K239" s="82"/>
      <c r="L239" s="82"/>
    </row>
  </sheetData>
  <sheetProtection selectLockedCells="1"/>
  <mergeCells count="4">
    <mergeCell ref="B2:C2"/>
    <mergeCell ref="B5:C5"/>
    <mergeCell ref="B17:C17"/>
    <mergeCell ref="B19:C19"/>
  </mergeCells>
  <conditionalFormatting sqref="C3">
    <cfRule type="expression" dxfId="174" priority="1">
      <formula>SANDT</formula>
    </cfRule>
  </conditionalFormatting>
  <conditionalFormatting sqref="F6:F7">
    <cfRule type="expression" priority="11">
      <formula>C3="VEJ"</formula>
    </cfRule>
  </conditionalFormatting>
  <conditionalFormatting sqref="F7">
    <cfRule type="expression" dxfId="173" priority="8">
      <formula>C3="VEJ"</formula>
    </cfRule>
    <cfRule type="expression" dxfId="172" priority="9">
      <formula>C3="VEJ"</formula>
    </cfRule>
  </conditionalFormatting>
  <conditionalFormatting sqref="F10">
    <cfRule type="expression" priority="29">
      <formula>C14="VEJ"</formula>
    </cfRule>
  </conditionalFormatting>
  <conditionalFormatting sqref="F11">
    <cfRule type="expression" priority="18">
      <formula>C19="VEJ"</formula>
    </cfRule>
  </conditionalFormatting>
  <conditionalFormatting sqref="F12">
    <cfRule type="expression" priority="19">
      <formula>C23="VEJ"</formula>
    </cfRule>
  </conditionalFormatting>
  <conditionalFormatting sqref="F13">
    <cfRule type="expression" priority="21">
      <formula>C25="VEJ"</formula>
    </cfRule>
  </conditionalFormatting>
  <conditionalFormatting sqref="F14">
    <cfRule type="expression" priority="24">
      <formula>C31="VEJ"</formula>
    </cfRule>
  </conditionalFormatting>
  <conditionalFormatting sqref="G6:G7">
    <cfRule type="expression" priority="10">
      <formula>C3="FORS"</formula>
    </cfRule>
  </conditionalFormatting>
  <conditionalFormatting sqref="G8">
    <cfRule type="expression" priority="31">
      <formula>C6="FORS"</formula>
    </cfRule>
  </conditionalFormatting>
  <conditionalFormatting sqref="G9">
    <cfRule type="expression" priority="33">
      <formula>C11="FORS"</formula>
    </cfRule>
  </conditionalFormatting>
  <conditionalFormatting sqref="G10">
    <cfRule type="expression" priority="36">
      <formula>C14="FORS"</formula>
    </cfRule>
  </conditionalFormatting>
  <conditionalFormatting sqref="G11">
    <cfRule type="expression" priority="38">
      <formula>C16="FORS"</formula>
    </cfRule>
  </conditionalFormatting>
  <conditionalFormatting sqref="G12">
    <cfRule type="expression" priority="40">
      <formula>C18="FORS"</formula>
    </cfRule>
  </conditionalFormatting>
  <conditionalFormatting sqref="G13">
    <cfRule type="expression" priority="42">
      <formula>C20="FORS"</formula>
    </cfRule>
  </conditionalFormatting>
  <conditionalFormatting sqref="G14">
    <cfRule type="expression" priority="45">
      <formula>C23="FORS"</formula>
    </cfRule>
  </conditionalFormatting>
  <conditionalFormatting sqref="G15">
    <cfRule type="expression" priority="47">
      <formula>C28="FORS"</formula>
    </cfRule>
  </conditionalFormatting>
  <conditionalFormatting sqref="F8">
    <cfRule type="expression" dxfId="171" priority="48">
      <formula>C3="VEJ"</formula>
    </cfRule>
    <cfRule type="expression" dxfId="170" priority="49">
      <formula>C3="VEJ"</formula>
    </cfRule>
    <cfRule type="expression" priority="50">
      <formula>C5="VEJ"</formula>
    </cfRule>
  </conditionalFormatting>
  <conditionalFormatting sqref="F9">
    <cfRule type="expression" dxfId="169" priority="51">
      <formula>C3="VEJ"</formula>
    </cfRule>
    <cfRule type="expression" priority="52">
      <formula>C11="VEJ"</formula>
    </cfRule>
  </conditionalFormatting>
  <conditionalFormatting sqref="F15">
    <cfRule type="expression" dxfId="168" priority="53">
      <formula>C3="VEJ"</formula>
    </cfRule>
    <cfRule type="expression" priority="54">
      <formula>C36="VEJ"</formula>
    </cfRule>
  </conditionalFormatting>
  <dataValidations count="1">
    <dataValidation type="list" allowBlank="1" showInputMessage="1" showErrorMessage="1" sqref="C3" xr:uid="{91868423-6401-497A-9A35-FA81D39BE19E}">
      <formula1>$E$6:$J$6</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Ark2.FormatRækkehøjde">
                <anchor moveWithCells="1" sizeWithCells="1">
                  <from>
                    <xdr:col>3</xdr:col>
                    <xdr:colOff>609600</xdr:colOff>
                    <xdr:row>16</xdr:row>
                    <xdr:rowOff>19050</xdr:rowOff>
                  </from>
                  <to>
                    <xdr:col>10</xdr:col>
                    <xdr:colOff>1028700</xdr:colOff>
                    <xdr:row>18</xdr:row>
                    <xdr:rowOff>527050</xdr:rowOff>
                  </to>
                </anchor>
              </controlPr>
            </control>
          </mc:Choice>
        </mc:AlternateContent>
      </controls>
    </mc:Choice>
  </mc:AlternateContent>
  <tableParts count="5">
    <tablePart r:id="rId5"/>
    <tablePart r:id="rId6"/>
    <tablePart r:id="rId7"/>
    <tablePart r:id="rId8"/>
    <tablePart r:id="rId9"/>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FE8BC7-56EF-4FEA-901D-3901FAB85454}">
  <sheetPr codeName="Ark3">
    <pageSetUpPr fitToPage="1"/>
  </sheetPr>
  <dimension ref="A1:Q36"/>
  <sheetViews>
    <sheetView zoomScale="60" zoomScaleNormal="60" workbookViewId="0">
      <pane xSplit="2" ySplit="2" topLeftCell="C3" activePane="bottomRight" state="frozen"/>
      <selection pane="topRight" activeCell="C1" sqref="C1"/>
      <selection pane="bottomLeft" activeCell="A3" sqref="A3"/>
      <selection pane="bottomRight"/>
    </sheetView>
  </sheetViews>
  <sheetFormatPr defaultColWidth="0" defaultRowHeight="14.5" zeroHeight="1"/>
  <cols>
    <col min="1" max="1" width="8.7265625" customWidth="1"/>
    <col min="2" max="2" width="38.54296875" customWidth="1"/>
    <col min="3" max="3" width="91.54296875" customWidth="1"/>
    <col min="4" max="4" width="33.1796875" hidden="1" customWidth="1"/>
    <col min="5" max="5" width="92.1796875" customWidth="1"/>
    <col min="6" max="6" width="56.26953125" customWidth="1"/>
    <col min="7" max="7" width="44.54296875" customWidth="1"/>
    <col min="8" max="8" width="44" customWidth="1"/>
    <col min="9" max="9" width="45.26953125" customWidth="1"/>
    <col min="10" max="10" width="59.7265625" customWidth="1"/>
    <col min="11" max="11" width="70.453125" customWidth="1"/>
    <col min="12" max="12" width="34.54296875" customWidth="1"/>
    <col min="13" max="13" width="42.453125" customWidth="1"/>
    <col min="14" max="14" width="44" customWidth="1"/>
    <col min="15" max="15" width="30.7265625" customWidth="1"/>
    <col min="16" max="16" width="35.453125" customWidth="1"/>
    <col min="17" max="17" width="8.7265625" customWidth="1"/>
    <col min="18" max="16384" width="8.7265625" hidden="1"/>
  </cols>
  <sheetData>
    <row r="1" spans="1:17" ht="23.5">
      <c r="A1" s="46"/>
      <c r="B1" s="110" t="s">
        <v>25</v>
      </c>
      <c r="C1" s="110"/>
      <c r="E1" s="46"/>
      <c r="F1" s="46"/>
      <c r="G1" s="46"/>
      <c r="H1" s="46"/>
      <c r="I1" s="46"/>
      <c r="J1" s="46"/>
      <c r="K1" s="46"/>
      <c r="L1" s="46"/>
      <c r="M1" s="46"/>
      <c r="N1" s="46"/>
      <c r="O1" s="46"/>
      <c r="P1" s="46"/>
      <c r="Q1" s="46"/>
    </row>
    <row r="2" spans="1:17" s="91" customFormat="1" ht="20">
      <c r="A2" s="93"/>
      <c r="B2" s="92" t="s">
        <v>3</v>
      </c>
      <c r="C2" s="92" t="s">
        <v>26</v>
      </c>
      <c r="D2" s="92" t="s">
        <v>27</v>
      </c>
      <c r="E2" s="92" t="s">
        <v>28</v>
      </c>
      <c r="F2" s="92" t="s">
        <v>29</v>
      </c>
      <c r="G2" s="92" t="s">
        <v>30</v>
      </c>
      <c r="H2" s="92" t="s">
        <v>31</v>
      </c>
      <c r="I2" s="92" t="s">
        <v>32</v>
      </c>
      <c r="J2" s="92" t="s">
        <v>33</v>
      </c>
      <c r="K2" s="92" t="s">
        <v>34</v>
      </c>
      <c r="L2" s="92" t="s">
        <v>35</v>
      </c>
      <c r="M2" s="92" t="s">
        <v>36</v>
      </c>
      <c r="N2" s="92" t="s">
        <v>37</v>
      </c>
      <c r="O2" s="92" t="s">
        <v>38</v>
      </c>
      <c r="P2" s="92" t="s">
        <v>39</v>
      </c>
      <c r="Q2" s="93"/>
    </row>
    <row r="3" spans="1:17" s="99" customFormat="1">
      <c r="A3" s="46"/>
      <c r="B3" s="100" t="s">
        <v>11</v>
      </c>
      <c r="C3" s="101"/>
      <c r="D3" s="101"/>
      <c r="E3" s="101"/>
      <c r="F3" s="101"/>
      <c r="G3" s="101"/>
      <c r="H3" s="101"/>
      <c r="I3" s="101"/>
      <c r="J3" s="101"/>
      <c r="K3" s="101"/>
      <c r="L3" s="101"/>
      <c r="M3" s="101"/>
      <c r="N3" s="101"/>
      <c r="O3" s="101"/>
      <c r="P3" s="101"/>
      <c r="Q3" s="46"/>
    </row>
    <row r="4" spans="1:17">
      <c r="A4" s="46"/>
      <c r="B4" s="89" t="str" cm="1">
        <f t="array" ref="B4">IF(Tiltag!C3="VEJPROJEKT",IF(Tiltag!C7="X",TRANSPOSE(VEJFASE[Kolonne2])),"IKKE VALGT")</f>
        <v>IKKE VALGT</v>
      </c>
      <c r="C4" s="81"/>
      <c r="D4" s="42"/>
      <c r="E4" s="41"/>
      <c r="F4" s="42"/>
      <c r="G4" s="41"/>
      <c r="H4" s="42"/>
      <c r="I4" s="41"/>
      <c r="J4" s="42"/>
      <c r="K4" s="41"/>
      <c r="L4" s="42"/>
      <c r="M4" s="41"/>
      <c r="N4" s="42"/>
      <c r="O4" s="41"/>
      <c r="P4" s="42"/>
      <c r="Q4" s="46"/>
    </row>
    <row r="5" spans="1:17" s="99" customFormat="1" ht="29">
      <c r="A5" s="46"/>
      <c r="B5" s="100" t="s">
        <v>13</v>
      </c>
      <c r="C5" s="101"/>
      <c r="D5" s="101"/>
      <c r="E5" s="101"/>
      <c r="F5" s="101"/>
      <c r="G5" s="101"/>
      <c r="H5" s="101"/>
      <c r="I5" s="101"/>
      <c r="J5" s="101"/>
      <c r="K5" s="101"/>
      <c r="L5" s="101"/>
      <c r="M5" s="101"/>
      <c r="N5" s="101"/>
      <c r="O5" s="101"/>
      <c r="P5" s="101"/>
      <c r="Q5" s="46"/>
    </row>
    <row r="6" spans="1:17">
      <c r="A6" s="46"/>
      <c r="B6" s="89" t="str" cm="1">
        <f t="array" ref="B6">IF(Tiltag!C3="VEJPROJEKT",IF(Tiltag!C8="X",TRANSPOSE(VEJFASE[Kolonne4])),"IKKE VALGT")</f>
        <v>IKKE VALGT</v>
      </c>
      <c r="C6" s="41"/>
      <c r="D6" s="42"/>
      <c r="E6" s="41"/>
      <c r="F6" s="42"/>
      <c r="G6" s="41"/>
      <c r="H6" s="42"/>
      <c r="I6" s="41"/>
      <c r="J6" s="42"/>
      <c r="K6" s="41"/>
      <c r="L6" s="42"/>
      <c r="M6" s="41"/>
      <c r="N6" s="42"/>
      <c r="O6" s="41"/>
      <c r="P6" s="42"/>
      <c r="Q6" s="46"/>
    </row>
    <row r="7" spans="1:17">
      <c r="A7" s="46"/>
      <c r="B7" s="89" t="str" cm="1">
        <f t="array" ref="B7">IF(Tiltag!C3="VEJPROJEKT",IF(Tiltag!C8="X",TRANSPOSE(VEJFASE[Kolonne5])),"IKKE VALGT")</f>
        <v>IKKE VALGT</v>
      </c>
      <c r="C7" s="41"/>
      <c r="D7" s="42"/>
      <c r="E7" s="41"/>
      <c r="F7" s="42"/>
      <c r="G7" s="41"/>
      <c r="H7" s="42"/>
      <c r="I7" s="41"/>
      <c r="J7" s="42"/>
      <c r="K7" s="41"/>
      <c r="L7" s="42"/>
      <c r="M7" s="41"/>
      <c r="N7" s="42"/>
      <c r="O7" s="41"/>
      <c r="P7" s="42"/>
      <c r="Q7" s="46"/>
    </row>
    <row r="8" spans="1:17">
      <c r="A8" s="46"/>
      <c r="B8" s="89" t="str" cm="1">
        <f t="array" ref="B8">IF(Tiltag!C3="VEJPROJEKT",IF(Tiltag!C8="X",TRANSPOSE(VEJFASE[Kolonne6])),"IKKE VALGT")</f>
        <v>IKKE VALGT</v>
      </c>
      <c r="C8" s="41"/>
      <c r="D8" s="42"/>
      <c r="E8" s="41"/>
      <c r="F8" s="42"/>
      <c r="G8" s="41"/>
      <c r="H8" s="42"/>
      <c r="I8" s="41"/>
      <c r="J8" s="42"/>
      <c r="K8" s="41"/>
      <c r="L8" s="42"/>
      <c r="M8" s="41"/>
      <c r="N8" s="42"/>
      <c r="O8" s="41"/>
      <c r="P8" s="42"/>
      <c r="Q8" s="46"/>
    </row>
    <row r="9" spans="1:17">
      <c r="A9" s="46"/>
      <c r="B9" s="89" t="str" cm="1">
        <f t="array" ref="B9">IF(Tiltag!C3="VEJPROJEKT",IF(Tiltag!C8="X",TRANSPOSE(VEJFASE[Kolonne7])),"IKKE VALGT")</f>
        <v>IKKE VALGT</v>
      </c>
      <c r="C9" s="41"/>
      <c r="D9" s="42"/>
      <c r="E9" s="41"/>
      <c r="F9" s="42"/>
      <c r="G9" s="41"/>
      <c r="H9" s="42"/>
      <c r="I9" s="41"/>
      <c r="J9" s="42"/>
      <c r="K9" s="41"/>
      <c r="L9" s="42"/>
      <c r="M9" s="41"/>
      <c r="N9" s="42"/>
      <c r="O9" s="41"/>
      <c r="P9" s="42"/>
      <c r="Q9" s="46"/>
    </row>
    <row r="10" spans="1:17">
      <c r="A10" s="46"/>
      <c r="B10" s="89" t="str" cm="1">
        <f t="array" ref="B10">IF(Tiltag!C3="VEJPROJEKT",IF(Tiltag!C8="X",TRANSPOSE(VEJFASE[Kolonne8])),"IKKE VALGT")</f>
        <v>IKKE VALGT</v>
      </c>
      <c r="C10" s="41"/>
      <c r="D10" s="42"/>
      <c r="E10" s="41"/>
      <c r="F10" s="42"/>
      <c r="G10" s="41"/>
      <c r="H10" s="42"/>
      <c r="I10" s="41"/>
      <c r="J10" s="42"/>
      <c r="K10" s="41"/>
      <c r="L10" s="42"/>
      <c r="M10" s="41"/>
      <c r="N10" s="42"/>
      <c r="O10" s="41"/>
      <c r="P10" s="42"/>
      <c r="Q10" s="46"/>
    </row>
    <row r="11" spans="1:17" s="99" customFormat="1">
      <c r="A11" s="46"/>
      <c r="B11" s="100" t="s">
        <v>15</v>
      </c>
      <c r="C11" s="101"/>
      <c r="D11" s="101"/>
      <c r="E11" s="101"/>
      <c r="F11" s="101"/>
      <c r="G11" s="101"/>
      <c r="H11" s="101"/>
      <c r="I11" s="101"/>
      <c r="J11" s="101"/>
      <c r="K11" s="101"/>
      <c r="L11" s="101"/>
      <c r="M11" s="101"/>
      <c r="N11" s="101"/>
      <c r="O11" s="101"/>
      <c r="P11" s="101"/>
      <c r="Q11" s="46"/>
    </row>
    <row r="12" spans="1:17">
      <c r="A12" s="46"/>
      <c r="B12" s="89" t="str" cm="1">
        <f t="array" ref="B12">IF(Tiltag!C3="VEJPROJEKT",IF(Tiltag!C9="X",TRANSPOSE(VEJFASE[Kolonne10])),"IKKE VALGT")</f>
        <v>IKKE VALGT</v>
      </c>
      <c r="C12" s="41"/>
      <c r="D12" s="42"/>
      <c r="E12" s="41"/>
      <c r="F12" s="42"/>
      <c r="G12" s="41"/>
      <c r="H12" s="42"/>
      <c r="I12" s="41"/>
      <c r="J12" s="42"/>
      <c r="K12" s="41"/>
      <c r="L12" s="42"/>
      <c r="M12" s="41"/>
      <c r="N12" s="42"/>
      <c r="O12" s="41"/>
      <c r="P12" s="42"/>
      <c r="Q12" s="46"/>
    </row>
    <row r="13" spans="1:17" s="99" customFormat="1">
      <c r="A13" s="46"/>
      <c r="B13" s="100" t="s">
        <v>16</v>
      </c>
      <c r="C13" s="101"/>
      <c r="D13" s="101"/>
      <c r="E13" s="101"/>
      <c r="F13" s="101"/>
      <c r="G13" s="101"/>
      <c r="H13" s="101"/>
      <c r="I13" s="101"/>
      <c r="J13" s="101"/>
      <c r="K13" s="101"/>
      <c r="L13" s="101"/>
      <c r="M13" s="101"/>
      <c r="N13" s="101"/>
      <c r="O13" s="101"/>
      <c r="P13" s="101"/>
      <c r="Q13" s="46"/>
    </row>
    <row r="14" spans="1:17" s="40" customFormat="1">
      <c r="A14" s="47"/>
      <c r="B14" s="89" t="str" cm="1">
        <f t="array" ref="B14">IF(Tiltag!C3="VEJPROJEKT",IF(Tiltag!C10="X",TRANSPOSE(VEJFASE[Kolonne13])),"IKKE VALGT")</f>
        <v>IKKE VALGT</v>
      </c>
      <c r="C14" s="41"/>
      <c r="D14" s="42"/>
      <c r="E14" s="41"/>
      <c r="F14" s="42"/>
      <c r="G14" s="41"/>
      <c r="H14" s="42"/>
      <c r="I14" s="41"/>
      <c r="J14" s="42"/>
      <c r="K14" s="41"/>
      <c r="L14" s="42"/>
      <c r="M14" s="41"/>
      <c r="N14" s="42"/>
      <c r="O14" s="41"/>
      <c r="P14" s="42"/>
      <c r="Q14" s="47"/>
    </row>
    <row r="15" spans="1:17">
      <c r="A15" s="46"/>
      <c r="B15" s="89" t="str" cm="1">
        <f t="array" ref="B15">IF(Tiltag!C3="VEJPROJEKT",IF(Tiltag!C10="X",TRANSPOSE(VEJFASE[Kolonne14])),"IKKE VALGT")</f>
        <v>IKKE VALGT</v>
      </c>
      <c r="C15" s="43"/>
      <c r="D15" s="42"/>
      <c r="E15" s="41"/>
      <c r="F15" s="42"/>
      <c r="G15" s="41"/>
      <c r="H15" s="42"/>
      <c r="I15" s="41"/>
      <c r="J15" s="42"/>
      <c r="K15" s="41"/>
      <c r="L15" s="42"/>
      <c r="M15" s="41"/>
      <c r="N15" s="42"/>
      <c r="O15" s="41"/>
      <c r="P15" s="42"/>
      <c r="Q15" s="46"/>
    </row>
    <row r="16" spans="1:17">
      <c r="A16" s="46"/>
      <c r="B16" s="89" t="str" cm="1">
        <f t="array" ref="B16">IF(Tiltag!C3="VEJPROJEKT",IF(Tiltag!C10="X",TRANSPOSE(VEJFASE[Kolonne15])),"IKKE VALGT")</f>
        <v>IKKE VALGT</v>
      </c>
      <c r="C16" s="41"/>
      <c r="D16" s="42"/>
      <c r="E16" s="41"/>
      <c r="F16" s="42"/>
      <c r="G16" s="41"/>
      <c r="H16" s="42"/>
      <c r="I16" s="41"/>
      <c r="J16" s="42"/>
      <c r="K16" s="41"/>
      <c r="L16" s="42"/>
      <c r="M16" s="41"/>
      <c r="N16" s="42"/>
      <c r="O16" s="41"/>
      <c r="P16" s="42"/>
      <c r="Q16" s="46"/>
    </row>
    <row r="17" spans="1:17">
      <c r="A17" s="46"/>
      <c r="B17" s="89" t="str" cm="1">
        <f t="array" ref="B17">IF(Tiltag!C3="VEJPROJEKT",IF(Tiltag!C10="X",TRANSPOSE(VEJFASE[Kolonne16])),"IKKE VALGT")</f>
        <v>IKKE VALGT</v>
      </c>
      <c r="C17" s="41"/>
      <c r="D17" s="42"/>
      <c r="E17" s="41"/>
      <c r="F17" s="42"/>
      <c r="G17" s="41"/>
      <c r="H17" s="42"/>
      <c r="I17" s="41"/>
      <c r="J17" s="42"/>
      <c r="K17" s="41"/>
      <c r="L17" s="42"/>
      <c r="M17" s="41"/>
      <c r="N17" s="42"/>
      <c r="O17" s="41"/>
      <c r="P17" s="42"/>
      <c r="Q17" s="46"/>
    </row>
    <row r="18" spans="1:17" s="99" customFormat="1">
      <c r="A18" s="46"/>
      <c r="B18" s="100" t="s">
        <v>18</v>
      </c>
      <c r="C18" s="101"/>
      <c r="D18" s="101"/>
      <c r="E18" s="101"/>
      <c r="F18" s="101"/>
      <c r="G18" s="101"/>
      <c r="H18" s="101"/>
      <c r="I18" s="101"/>
      <c r="J18" s="101"/>
      <c r="K18" s="101"/>
      <c r="L18" s="101"/>
      <c r="M18" s="101"/>
      <c r="N18" s="101"/>
      <c r="O18" s="101"/>
      <c r="P18" s="101"/>
      <c r="Q18" s="46"/>
    </row>
    <row r="19" spans="1:17">
      <c r="A19" s="46"/>
      <c r="B19" s="89" t="str" cm="1">
        <f t="array" ref="B19">IF(Tiltag!C3="VEJPROJEKT",IF(Tiltag!C11="X",TRANSPOSE(VEJFASE[Kolonne18])),"IKKE VALGT")</f>
        <v>IKKE VALGT</v>
      </c>
      <c r="C19" s="41"/>
      <c r="D19" s="42"/>
      <c r="E19" s="41"/>
      <c r="F19" s="42"/>
      <c r="G19" s="41"/>
      <c r="H19" s="42"/>
      <c r="I19" s="41"/>
      <c r="J19" s="42"/>
      <c r="K19" s="41"/>
      <c r="L19" s="42"/>
      <c r="M19" s="41"/>
      <c r="N19" s="42"/>
      <c r="O19" s="41"/>
      <c r="P19" s="42"/>
      <c r="Q19" s="46"/>
    </row>
    <row r="20" spans="1:17">
      <c r="A20" s="46"/>
      <c r="B20" s="89" t="str" cm="1">
        <f t="array" ref="B20">IF(Tiltag!C3="VEJPROJEKT",IF(Tiltag!C11="X",TRANSPOSE(VEJFASE[Kolonne19])),"IKKE VALGT")</f>
        <v>IKKE VALGT</v>
      </c>
      <c r="C20" s="41"/>
      <c r="D20" s="42"/>
      <c r="E20" s="41"/>
      <c r="F20" s="42"/>
      <c r="G20" s="41"/>
      <c r="H20" s="42"/>
      <c r="I20" s="41"/>
      <c r="J20" s="42"/>
      <c r="K20" s="41"/>
      <c r="L20" s="42"/>
      <c r="M20" s="41"/>
      <c r="N20" s="42"/>
      <c r="O20" s="41"/>
      <c r="P20" s="42"/>
      <c r="Q20" s="46"/>
    </row>
    <row r="21" spans="1:17" s="99" customFormat="1">
      <c r="A21" s="46"/>
      <c r="B21" s="100" t="s">
        <v>20</v>
      </c>
      <c r="C21" s="101"/>
      <c r="D21" s="101"/>
      <c r="E21" s="101"/>
      <c r="F21" s="101"/>
      <c r="G21" s="101"/>
      <c r="H21" s="101"/>
      <c r="I21" s="101"/>
      <c r="J21" s="101"/>
      <c r="K21" s="101"/>
      <c r="L21" s="101"/>
      <c r="M21" s="101"/>
      <c r="N21" s="101"/>
      <c r="O21" s="101"/>
      <c r="P21" s="101"/>
      <c r="Q21" s="46"/>
    </row>
    <row r="22" spans="1:17">
      <c r="A22" s="46"/>
      <c r="B22" s="89" t="str" cm="1">
        <f t="array" ref="B22">IF(Tiltag!C3="VEJPROJEKT",IF(Tiltag!C12="X",TRANSPOSE(VEJFASE[Kolonne21])),"IKKE VALGT")</f>
        <v>IKKE VALGT</v>
      </c>
      <c r="C22" s="41"/>
      <c r="D22" s="42"/>
      <c r="E22" s="41"/>
      <c r="F22" s="42"/>
      <c r="G22" s="41"/>
      <c r="H22" s="42"/>
      <c r="I22" s="41"/>
      <c r="J22" s="42"/>
      <c r="K22" s="41"/>
      <c r="L22" s="42"/>
      <c r="M22" s="41"/>
      <c r="N22" s="42"/>
      <c r="O22" s="41"/>
      <c r="P22" s="42"/>
      <c r="Q22" s="46"/>
    </row>
    <row r="23" spans="1:17" s="99" customFormat="1">
      <c r="A23" s="46"/>
      <c r="B23" s="100" t="s">
        <v>22</v>
      </c>
      <c r="C23" s="101"/>
      <c r="D23" s="101"/>
      <c r="E23" s="101"/>
      <c r="F23" s="101"/>
      <c r="G23" s="101"/>
      <c r="H23" s="101"/>
      <c r="I23" s="101"/>
      <c r="J23" s="101"/>
      <c r="K23" s="101"/>
      <c r="L23" s="101"/>
      <c r="M23" s="101"/>
      <c r="N23" s="101"/>
      <c r="O23" s="101"/>
      <c r="P23" s="101"/>
      <c r="Q23" s="46"/>
    </row>
    <row r="24" spans="1:17">
      <c r="A24" s="46"/>
      <c r="B24" s="89" t="str" cm="1">
        <f t="array" ref="B24">IF(Tiltag!C3="VEJPROJEKT",IF(Tiltag!C13="X",TRANSPOSE(VEJFASE[Kolonne23])),"IKKE VALGT")</f>
        <v>IKKE VALGT</v>
      </c>
      <c r="C24" s="41"/>
      <c r="D24" s="42"/>
      <c r="E24" s="41"/>
      <c r="F24" s="42"/>
      <c r="G24" s="41"/>
      <c r="H24" s="42"/>
      <c r="I24" s="41"/>
      <c r="J24" s="42"/>
      <c r="K24" s="41"/>
      <c r="L24" s="42"/>
      <c r="M24" s="41"/>
      <c r="N24" s="42"/>
      <c r="O24" s="41"/>
      <c r="P24" s="42"/>
      <c r="Q24" s="46"/>
    </row>
    <row r="25" spans="1:17">
      <c r="A25" s="46"/>
      <c r="B25" s="89" t="str" cm="1">
        <f t="array" ref="B25">IF(Tiltag!C3="VEJPROJEKT",IF(Tiltag!C13="X",TRANSPOSE(VEJFASE[Kolonne24])),"IKKE VALGT")</f>
        <v>IKKE VALGT</v>
      </c>
      <c r="C25" s="41"/>
      <c r="D25" s="42"/>
      <c r="E25" s="41"/>
      <c r="F25" s="42"/>
      <c r="G25" s="41"/>
      <c r="H25" s="42"/>
      <c r="I25" s="41"/>
      <c r="J25" s="42"/>
      <c r="K25" s="41"/>
      <c r="L25" s="42"/>
      <c r="M25" s="41"/>
      <c r="N25" s="42"/>
      <c r="O25" s="41"/>
      <c r="P25" s="42"/>
      <c r="Q25" s="46"/>
    </row>
    <row r="26" spans="1:17">
      <c r="A26" s="46"/>
      <c r="B26" s="89" t="str" cm="1">
        <f t="array" ref="B26">IF(Tiltag!C3="VEJPROJEKT",IF(Tiltag!C13="X",TRANSPOSE(VEJFASE[Kolonne25])),"IKKE VALGT")</f>
        <v>IKKE VALGT</v>
      </c>
      <c r="C26" s="41"/>
      <c r="D26" s="42"/>
      <c r="E26" s="41"/>
      <c r="F26" s="42"/>
      <c r="G26" s="41"/>
      <c r="H26" s="42"/>
      <c r="I26" s="41"/>
      <c r="J26" s="42"/>
      <c r="K26" s="41"/>
      <c r="L26" s="42"/>
      <c r="M26" s="41"/>
      <c r="N26" s="42"/>
      <c r="O26" s="41"/>
      <c r="P26" s="42"/>
      <c r="Q26" s="46"/>
    </row>
    <row r="27" spans="1:17">
      <c r="A27" s="46"/>
      <c r="B27" s="89" t="str" cm="1">
        <f t="array" ref="B27">IF(Tiltag!C3="VEJPROJEKT",IF(Tiltag!C13="X",TRANSPOSE(VEJFASE[Kolonne26])),"IKKE VALGT")</f>
        <v>IKKE VALGT</v>
      </c>
      <c r="C27" s="41"/>
      <c r="D27" s="42"/>
      <c r="E27" s="41"/>
      <c r="F27" s="42"/>
      <c r="G27" s="41"/>
      <c r="H27" s="42"/>
      <c r="I27" s="41"/>
      <c r="J27" s="42"/>
      <c r="K27" s="41"/>
      <c r="L27" s="42"/>
      <c r="M27" s="41"/>
      <c r="N27" s="42"/>
      <c r="O27" s="41"/>
      <c r="P27" s="42"/>
      <c r="Q27" s="46"/>
    </row>
    <row r="28" spans="1:17" s="99" customFormat="1">
      <c r="A28" s="46"/>
      <c r="B28" s="100" t="s">
        <v>23</v>
      </c>
      <c r="C28" s="101"/>
      <c r="D28" s="101"/>
      <c r="E28" s="101"/>
      <c r="F28" s="101"/>
      <c r="G28" s="101"/>
      <c r="H28" s="101"/>
      <c r="I28" s="101"/>
      <c r="J28" s="101"/>
      <c r="K28" s="101"/>
      <c r="L28" s="101"/>
      <c r="M28" s="101"/>
      <c r="N28" s="101"/>
      <c r="O28" s="101"/>
      <c r="P28" s="101"/>
      <c r="Q28" s="46"/>
    </row>
    <row r="29" spans="1:17">
      <c r="A29" s="46"/>
      <c r="B29" s="89" t="str" cm="1">
        <f t="array" ref="B29">IF(Tiltag!C3="VEJPROJEKT",IF(Tiltag!C14="X",TRANSPOSE(VEJFASE[Kolonne29])),"IKKE VALGT")</f>
        <v>IKKE VALGT</v>
      </c>
      <c r="C29" s="41"/>
      <c r="D29" s="42"/>
      <c r="E29" s="41"/>
      <c r="F29" s="42"/>
      <c r="G29" s="41"/>
      <c r="H29" s="42"/>
      <c r="I29" s="41"/>
      <c r="J29" s="42"/>
      <c r="K29" s="41"/>
      <c r="L29" s="42"/>
      <c r="M29" s="41"/>
      <c r="N29" s="42"/>
      <c r="O29" s="41"/>
      <c r="P29" s="42"/>
      <c r="Q29" s="46"/>
    </row>
    <row r="30" spans="1:17">
      <c r="A30" s="46"/>
      <c r="B30" s="89" t="str" cm="1">
        <f t="array" ref="B30">IF(Tiltag!C3="VEJPROJEKT",IF(Tiltag!C14="X",TRANSPOSE(VEJFASE[Kolonne30])),"IKKE VALGT")</f>
        <v>IKKE VALGT</v>
      </c>
      <c r="C30" s="41"/>
      <c r="D30" s="42"/>
      <c r="E30" s="41"/>
      <c r="F30" s="42"/>
      <c r="G30" s="41"/>
      <c r="H30" s="42"/>
      <c r="I30" s="41"/>
      <c r="J30" s="42"/>
      <c r="K30" s="41"/>
      <c r="L30" s="42"/>
      <c r="M30" s="41"/>
      <c r="N30" s="42"/>
      <c r="O30" s="41"/>
      <c r="P30" s="42"/>
      <c r="Q30" s="46"/>
    </row>
    <row r="31" spans="1:17">
      <c r="A31" s="46"/>
      <c r="B31" s="89" t="str" cm="1">
        <f t="array" ref="B31">IF(Tiltag!C3="VEJPROJEKT",IF(Tiltag!C14="X",TRANSPOSE(VEJFASE[Kolonne31])),"IKKE VALGT")</f>
        <v>IKKE VALGT</v>
      </c>
      <c r="C31" s="41"/>
      <c r="D31" s="42"/>
      <c r="E31" s="41"/>
      <c r="F31" s="42"/>
      <c r="G31" s="41"/>
      <c r="H31" s="42"/>
      <c r="I31" s="41"/>
      <c r="J31" s="42"/>
      <c r="K31" s="41"/>
      <c r="L31" s="42"/>
      <c r="M31" s="41"/>
      <c r="N31" s="42"/>
      <c r="O31" s="41"/>
      <c r="P31" s="42"/>
      <c r="Q31" s="46"/>
    </row>
    <row r="32" spans="1:17">
      <c r="A32" s="46"/>
      <c r="B32" s="89" t="str" cm="1">
        <f t="array" ref="B32">IF(Tiltag!C3="VEJPROJEKT",IF(Tiltag!C14="X",TRANSPOSE(VEJFASE[Kolonne32])),"IKKE VALGT")</f>
        <v>IKKE VALGT</v>
      </c>
      <c r="C32" s="41"/>
      <c r="D32" s="42"/>
      <c r="E32" s="41"/>
      <c r="F32" s="42"/>
      <c r="G32" s="41"/>
      <c r="H32" s="42"/>
      <c r="I32" s="41"/>
      <c r="J32" s="42"/>
      <c r="K32" s="41"/>
      <c r="L32" s="42"/>
      <c r="M32" s="41"/>
      <c r="N32" s="42"/>
      <c r="O32" s="41"/>
      <c r="P32" s="42"/>
      <c r="Q32" s="46"/>
    </row>
    <row r="33" spans="1:17" s="99" customFormat="1">
      <c r="A33" s="46"/>
      <c r="B33" s="100" t="s">
        <v>24</v>
      </c>
      <c r="C33" s="101"/>
      <c r="D33" s="101"/>
      <c r="E33" s="101"/>
      <c r="F33" s="101"/>
      <c r="G33" s="101"/>
      <c r="H33" s="101"/>
      <c r="I33" s="101"/>
      <c r="J33" s="101"/>
      <c r="K33" s="101"/>
      <c r="L33" s="101"/>
      <c r="M33" s="101"/>
      <c r="N33" s="101"/>
      <c r="O33" s="101"/>
      <c r="P33" s="101"/>
      <c r="Q33" s="46"/>
    </row>
    <row r="34" spans="1:17">
      <c r="A34" s="46"/>
      <c r="B34" s="89" t="str" cm="1">
        <f t="array" ref="B34">IF(Tiltag!C3="VEJPROJEKT",IF(Tiltag!C15="X",TRANSPOSE(VEJFASE[Kolonne34])),"IKKE VALGT")</f>
        <v>IKKE VALGT</v>
      </c>
      <c r="C34" s="41"/>
      <c r="D34" s="42"/>
      <c r="E34" s="41"/>
      <c r="F34" s="42"/>
      <c r="G34" s="41"/>
      <c r="H34" s="42"/>
      <c r="I34" s="41"/>
      <c r="J34" s="42"/>
      <c r="K34" s="41"/>
      <c r="L34" s="42"/>
      <c r="M34" s="41"/>
      <c r="N34" s="42"/>
      <c r="O34" s="41"/>
      <c r="P34" s="42"/>
      <c r="Q34" s="46"/>
    </row>
    <row r="35" spans="1:17">
      <c r="A35" s="46"/>
      <c r="B35" s="46"/>
      <c r="C35" s="46"/>
      <c r="D35" s="46"/>
      <c r="E35" s="46"/>
      <c r="F35" s="46"/>
      <c r="G35" s="46"/>
      <c r="H35" s="46"/>
      <c r="I35" s="46"/>
      <c r="J35" s="46"/>
      <c r="K35" s="46"/>
      <c r="L35" s="46"/>
      <c r="M35" s="46"/>
      <c r="N35" s="46"/>
      <c r="O35" s="46"/>
      <c r="P35" s="46"/>
      <c r="Q35" s="46"/>
    </row>
    <row r="36" spans="1:17">
      <c r="A36" s="46"/>
      <c r="B36" s="46"/>
      <c r="C36" s="46"/>
      <c r="D36" s="46"/>
      <c r="E36" s="46"/>
      <c r="F36" s="46"/>
      <c r="G36" s="46"/>
      <c r="H36" s="46"/>
      <c r="I36" s="46"/>
      <c r="J36" s="46"/>
      <c r="K36" s="46"/>
      <c r="L36" s="46"/>
      <c r="M36" s="46"/>
      <c r="N36" s="46"/>
      <c r="O36" s="46"/>
      <c r="P36" s="46"/>
      <c r="Q36" s="46"/>
    </row>
  </sheetData>
  <mergeCells count="1">
    <mergeCell ref="B1:C1"/>
  </mergeCells>
  <pageMargins left="0.7" right="0.7" top="0.75" bottom="0.75" header="0.3" footer="0.3"/>
  <pageSetup paperSize="9" scale="16" fitToWidth="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44BCA3-5187-473F-9705-FEAD87CCC860}">
  <sheetPr codeName="Ark4">
    <pageSetUpPr fitToPage="1"/>
  </sheetPr>
  <dimension ref="A1:Q34"/>
  <sheetViews>
    <sheetView zoomScale="60" zoomScaleNormal="60" workbookViewId="0">
      <pane xSplit="2" ySplit="2" topLeftCell="C3" activePane="bottomRight" state="frozen"/>
      <selection pane="topRight" activeCell="C1" sqref="C1"/>
      <selection pane="bottomLeft" activeCell="A3" sqref="A3"/>
      <selection pane="bottomRight"/>
    </sheetView>
  </sheetViews>
  <sheetFormatPr defaultColWidth="0" defaultRowHeight="14.5" zeroHeight="1"/>
  <cols>
    <col min="1" max="1" width="8.7265625" customWidth="1"/>
    <col min="2" max="2" width="37" customWidth="1"/>
    <col min="3" max="3" width="71.453125" customWidth="1"/>
    <col min="4" max="4" width="40" hidden="1" customWidth="1"/>
    <col min="5" max="5" width="74.54296875" customWidth="1"/>
    <col min="6" max="6" width="39.54296875" customWidth="1"/>
    <col min="7" max="7" width="47" customWidth="1"/>
    <col min="8" max="8" width="31.26953125" customWidth="1"/>
    <col min="9" max="9" width="42.54296875" customWidth="1"/>
    <col min="10" max="10" width="41.1796875" customWidth="1"/>
    <col min="11" max="11" width="57.81640625" customWidth="1"/>
    <col min="12" max="12" width="25.26953125" customWidth="1"/>
    <col min="13" max="13" width="35.1796875" customWidth="1"/>
    <col min="14" max="14" width="26.453125" customWidth="1"/>
    <col min="15" max="15" width="36.54296875" customWidth="1"/>
    <col min="16" max="16" width="30.453125" customWidth="1"/>
    <col min="17" max="17" width="8.7265625" customWidth="1"/>
    <col min="18" max="16384" width="8.7265625" hidden="1"/>
  </cols>
  <sheetData>
    <row r="1" spans="1:17" ht="23.5">
      <c r="A1" s="46"/>
      <c r="B1" s="111" t="s">
        <v>25</v>
      </c>
      <c r="C1" s="111"/>
      <c r="E1" s="46"/>
      <c r="F1" s="46"/>
      <c r="G1" s="46"/>
      <c r="H1" s="46"/>
      <c r="I1" s="46"/>
      <c r="J1" s="46"/>
      <c r="K1" s="46"/>
      <c r="L1" s="46"/>
      <c r="M1" s="46"/>
      <c r="N1" s="46"/>
      <c r="O1" s="46"/>
      <c r="P1" s="46"/>
      <c r="Q1" s="46"/>
    </row>
    <row r="2" spans="1:17" s="91" customFormat="1" ht="20">
      <c r="A2" s="93"/>
      <c r="B2" s="94" t="s">
        <v>3</v>
      </c>
      <c r="C2" s="94" t="s">
        <v>26</v>
      </c>
      <c r="D2" s="94" t="s">
        <v>27</v>
      </c>
      <c r="E2" s="94" t="s">
        <v>28</v>
      </c>
      <c r="F2" s="94" t="s">
        <v>29</v>
      </c>
      <c r="G2" s="94" t="s">
        <v>30</v>
      </c>
      <c r="H2" s="94" t="s">
        <v>31</v>
      </c>
      <c r="I2" s="94" t="s">
        <v>32</v>
      </c>
      <c r="J2" s="94" t="s">
        <v>33</v>
      </c>
      <c r="K2" s="94" t="s">
        <v>34</v>
      </c>
      <c r="L2" s="94" t="s">
        <v>35</v>
      </c>
      <c r="M2" s="94" t="s">
        <v>36</v>
      </c>
      <c r="N2" s="94" t="s">
        <v>37</v>
      </c>
      <c r="O2" s="94" t="s">
        <v>38</v>
      </c>
      <c r="P2" s="94" t="s">
        <v>39</v>
      </c>
      <c r="Q2" s="93"/>
    </row>
    <row r="3" spans="1:17" s="99" customFormat="1">
      <c r="A3" s="46"/>
      <c r="B3" s="102" t="s">
        <v>11</v>
      </c>
      <c r="C3" s="103"/>
      <c r="D3" s="103"/>
      <c r="E3" s="103"/>
      <c r="F3" s="103"/>
      <c r="G3" s="103"/>
      <c r="H3" s="103"/>
      <c r="I3" s="103"/>
      <c r="J3" s="103"/>
      <c r="K3" s="103"/>
      <c r="L3" s="103"/>
      <c r="M3" s="103"/>
      <c r="N3" s="103"/>
      <c r="O3" s="103"/>
      <c r="P3" s="103"/>
      <c r="Q3" s="46"/>
    </row>
    <row r="4" spans="1:17">
      <c r="A4" s="46"/>
      <c r="B4" s="90" t="str" cm="1">
        <f t="array" ref="B4">IF(Tiltag!C3="FORSYNING",IF(Tiltag!C7="X",TRANSPOSE(FORSFASE[Kolonne3])),"IKKE VALGT")</f>
        <v>IKKE VALGT</v>
      </c>
      <c r="C4" s="44"/>
      <c r="D4" s="45"/>
      <c r="E4" s="44"/>
      <c r="F4" s="45"/>
      <c r="G4" s="44"/>
      <c r="H4" s="45"/>
      <c r="I4" s="44"/>
      <c r="J4" s="45"/>
      <c r="K4" s="44"/>
      <c r="L4" s="45"/>
      <c r="M4" s="44"/>
      <c r="N4" s="45"/>
      <c r="O4" s="44"/>
      <c r="P4" s="45"/>
      <c r="Q4" s="46"/>
    </row>
    <row r="5" spans="1:17">
      <c r="A5" s="46"/>
      <c r="B5" s="90" t="str" cm="1">
        <f t="array" ref="B5">IF(Tiltag!C3="FORSYNING",IF(Tiltag!C7="X",TRANSPOSE(FORSFASE[Kolonne4])),"IKKE VALGT")</f>
        <v>IKKE VALGT</v>
      </c>
      <c r="C5" s="44"/>
      <c r="D5" s="45"/>
      <c r="E5" s="44"/>
      <c r="F5" s="45"/>
      <c r="G5" s="44"/>
      <c r="H5" s="45"/>
      <c r="I5" s="44"/>
      <c r="J5" s="45"/>
      <c r="K5" s="44"/>
      <c r="L5" s="45"/>
      <c r="M5" s="44"/>
      <c r="N5" s="45"/>
      <c r="O5" s="44"/>
      <c r="P5" s="45"/>
      <c r="Q5" s="46"/>
    </row>
    <row r="6" spans="1:17" s="99" customFormat="1" ht="29">
      <c r="A6" s="46"/>
      <c r="B6" s="102" t="s">
        <v>13</v>
      </c>
      <c r="C6" s="103"/>
      <c r="D6" s="103"/>
      <c r="E6" s="103"/>
      <c r="F6" s="103"/>
      <c r="G6" s="103"/>
      <c r="H6" s="103"/>
      <c r="I6" s="103"/>
      <c r="J6" s="103"/>
      <c r="K6" s="103"/>
      <c r="L6" s="103"/>
      <c r="M6" s="103"/>
      <c r="N6" s="103"/>
      <c r="O6" s="103"/>
      <c r="P6" s="103"/>
      <c r="Q6" s="46"/>
    </row>
    <row r="7" spans="1:17">
      <c r="A7" s="46"/>
      <c r="B7" s="90" t="str" cm="1">
        <f t="array" ref="B7">IF(Tiltag!C3="FORSYNING",IF(Tiltag!C8="X",TRANSPOSE(FORSFASE[Kolonne6])),"IKKE VALGT")</f>
        <v>IKKE VALGT</v>
      </c>
      <c r="C7" s="44"/>
      <c r="D7" s="45"/>
      <c r="E7" s="44"/>
      <c r="F7" s="45"/>
      <c r="G7" s="44"/>
      <c r="H7" s="45"/>
      <c r="I7" s="44"/>
      <c r="J7" s="45"/>
      <c r="K7" s="44"/>
      <c r="L7" s="45"/>
      <c r="M7" s="44"/>
      <c r="N7" s="45"/>
      <c r="O7" s="44"/>
      <c r="P7" s="45"/>
      <c r="Q7" s="46"/>
    </row>
    <row r="8" spans="1:17">
      <c r="A8" s="46"/>
      <c r="B8" s="90" t="str" cm="1">
        <f t="array" ref="B8">IF(Tiltag!C3="FORSYNING",IF(Tiltag!C8="X",TRANSPOSE(FORSFASE[Kolonne7])),"IKKE VALGT")</f>
        <v>IKKE VALGT</v>
      </c>
      <c r="C8" s="44"/>
      <c r="D8" s="45"/>
      <c r="E8" s="44"/>
      <c r="F8" s="45"/>
      <c r="G8" s="44"/>
      <c r="H8" s="45"/>
      <c r="I8" s="44"/>
      <c r="J8" s="45"/>
      <c r="K8" s="44"/>
      <c r="L8" s="45"/>
      <c r="M8" s="44"/>
      <c r="N8" s="45"/>
      <c r="O8" s="44"/>
      <c r="P8" s="45"/>
      <c r="Q8" s="46"/>
    </row>
    <row r="9" spans="1:17">
      <c r="A9" s="46"/>
      <c r="B9" s="90" t="str" cm="1">
        <f t="array" ref="B9">IF(Tiltag!C3="FORSYNING",IF(Tiltag!C8="X",TRANSPOSE(FORSFASE[Kolonne8])),"IKKE VALGT")</f>
        <v>IKKE VALGT</v>
      </c>
      <c r="C9" s="44"/>
      <c r="D9" s="45"/>
      <c r="E9" s="44"/>
      <c r="F9" s="45"/>
      <c r="G9" s="44"/>
      <c r="H9" s="45"/>
      <c r="I9" s="44"/>
      <c r="J9" s="45"/>
      <c r="K9" s="44"/>
      <c r="L9" s="45"/>
      <c r="M9" s="44"/>
      <c r="N9" s="45"/>
      <c r="O9" s="44"/>
      <c r="P9" s="45"/>
      <c r="Q9" s="46"/>
    </row>
    <row r="10" spans="1:17">
      <c r="A10" s="46"/>
      <c r="B10" s="90" t="str" cm="1">
        <f t="array" ref="B10">IF(Tiltag!C3="FORSYNING",IF(Tiltag!C8="X",TRANSPOSE(FORSFASE[Kolonne9])),"IKKE VALGT")</f>
        <v>IKKE VALGT</v>
      </c>
      <c r="C10" s="44"/>
      <c r="D10" s="45"/>
      <c r="E10" s="44"/>
      <c r="F10" s="45"/>
      <c r="G10" s="44"/>
      <c r="H10" s="45"/>
      <c r="I10" s="44"/>
      <c r="J10" s="45"/>
      <c r="K10" s="44"/>
      <c r="L10" s="45"/>
      <c r="M10" s="44"/>
      <c r="N10" s="45"/>
      <c r="O10" s="44"/>
      <c r="P10" s="45"/>
      <c r="Q10" s="46"/>
    </row>
    <row r="11" spans="1:17" s="99" customFormat="1">
      <c r="A11" s="46"/>
      <c r="B11" s="102" t="s">
        <v>15</v>
      </c>
      <c r="C11" s="103"/>
      <c r="D11" s="103"/>
      <c r="E11" s="103"/>
      <c r="F11" s="103"/>
      <c r="G11" s="103"/>
      <c r="H11" s="103"/>
      <c r="I11" s="103"/>
      <c r="J11" s="103"/>
      <c r="K11" s="103"/>
      <c r="L11" s="103"/>
      <c r="M11" s="103"/>
      <c r="N11" s="103"/>
      <c r="O11" s="103"/>
      <c r="P11" s="103"/>
      <c r="Q11" s="46"/>
    </row>
    <row r="12" spans="1:17">
      <c r="A12" s="46"/>
      <c r="B12" s="90" t="str" cm="1">
        <f t="array" ref="B12">IF(Tiltag!C3="FORSYNING",IF(Tiltag!C9="X",TRANSPOSE(FORSFASE[Kolonne11])),"IKKE VALGT")</f>
        <v>IKKE VALGT</v>
      </c>
      <c r="C12" s="44"/>
      <c r="D12" s="45"/>
      <c r="E12" s="44"/>
      <c r="F12" s="45"/>
      <c r="G12" s="44"/>
      <c r="H12" s="45"/>
      <c r="I12" s="44"/>
      <c r="J12" s="45"/>
      <c r="K12" s="44"/>
      <c r="L12" s="45"/>
      <c r="M12" s="44"/>
      <c r="N12" s="45"/>
      <c r="O12" s="44"/>
      <c r="P12" s="45"/>
      <c r="Q12" s="46"/>
    </row>
    <row r="13" spans="1:17" s="99" customFormat="1">
      <c r="A13" s="46"/>
      <c r="B13" s="102" t="s">
        <v>16</v>
      </c>
      <c r="C13" s="103"/>
      <c r="D13" s="103"/>
      <c r="E13" s="103"/>
      <c r="F13" s="103"/>
      <c r="G13" s="103"/>
      <c r="H13" s="103"/>
      <c r="I13" s="103"/>
      <c r="J13" s="103"/>
      <c r="K13" s="103"/>
      <c r="L13" s="103"/>
      <c r="M13" s="103"/>
      <c r="N13" s="103"/>
      <c r="O13" s="103"/>
      <c r="P13" s="103"/>
      <c r="Q13" s="46"/>
    </row>
    <row r="14" spans="1:17">
      <c r="A14" s="46"/>
      <c r="B14" s="90" t="str" cm="1">
        <f t="array" ref="B14">IF(Tiltag!C3="FORSYNING",IF(Tiltag!C10="X",TRANSPOSE(FORSFASE[Kolonne14])),"IKKE VALGT")</f>
        <v>IKKE VALGT</v>
      </c>
      <c r="C14" s="44"/>
      <c r="D14" s="45"/>
      <c r="E14" s="44"/>
      <c r="F14" s="45"/>
      <c r="G14" s="44"/>
      <c r="H14" s="45"/>
      <c r="I14" s="44"/>
      <c r="J14" s="45"/>
      <c r="K14" s="44"/>
      <c r="L14" s="45"/>
      <c r="M14" s="44"/>
      <c r="N14" s="45"/>
      <c r="O14" s="44"/>
      <c r="P14" s="45"/>
      <c r="Q14" s="46"/>
    </row>
    <row r="15" spans="1:17" s="99" customFormat="1">
      <c r="A15" s="46"/>
      <c r="B15" s="102" t="s">
        <v>18</v>
      </c>
      <c r="C15" s="103"/>
      <c r="D15" s="103"/>
      <c r="E15" s="103"/>
      <c r="F15" s="103"/>
      <c r="G15" s="103"/>
      <c r="H15" s="103"/>
      <c r="I15" s="103"/>
      <c r="J15" s="103"/>
      <c r="K15" s="103"/>
      <c r="L15" s="103"/>
      <c r="M15" s="103"/>
      <c r="N15" s="103"/>
      <c r="O15" s="103"/>
      <c r="P15" s="103"/>
      <c r="Q15" s="46"/>
    </row>
    <row r="16" spans="1:17">
      <c r="A16" s="46"/>
      <c r="B16" s="90" t="str" cm="1">
        <f t="array" ref="B16">IF(Tiltag!C3="FORSYNING",IF(Tiltag!C11="X",TRANSPOSE(FORSFASE[Kolonne16])),"IKKE VALGT")</f>
        <v>IKKE VALGT</v>
      </c>
      <c r="C16" s="44"/>
      <c r="D16" s="45"/>
      <c r="E16" s="44"/>
      <c r="F16" s="45"/>
      <c r="G16" s="44"/>
      <c r="H16" s="45"/>
      <c r="I16" s="44"/>
      <c r="J16" s="45"/>
      <c r="K16" s="44"/>
      <c r="L16" s="45"/>
      <c r="M16" s="44"/>
      <c r="N16" s="45"/>
      <c r="O16" s="44"/>
      <c r="P16" s="45"/>
      <c r="Q16" s="46"/>
    </row>
    <row r="17" spans="1:17" s="99" customFormat="1">
      <c r="A17" s="46"/>
      <c r="B17" s="102" t="s">
        <v>20</v>
      </c>
      <c r="C17" s="103"/>
      <c r="D17" s="103"/>
      <c r="E17" s="103"/>
      <c r="F17" s="103"/>
      <c r="G17" s="103"/>
      <c r="H17" s="103"/>
      <c r="I17" s="103"/>
      <c r="J17" s="103"/>
      <c r="K17" s="103"/>
      <c r="L17" s="103"/>
      <c r="M17" s="103"/>
      <c r="N17" s="103"/>
      <c r="O17" s="103"/>
      <c r="P17" s="103"/>
      <c r="Q17" s="46"/>
    </row>
    <row r="18" spans="1:17">
      <c r="A18" s="46"/>
      <c r="B18" s="90" t="str" cm="1">
        <f t="array" ref="B18">IF(Tiltag!C3="FORSYNING",IF(Tiltag!C12="X",TRANSPOSE(FORSFASE[Kolonne18])),"IKKE VALGT")</f>
        <v>IKKE VALGT</v>
      </c>
      <c r="C18" s="44"/>
      <c r="D18" s="45"/>
      <c r="E18" s="44"/>
      <c r="F18" s="45"/>
      <c r="G18" s="44"/>
      <c r="H18" s="45"/>
      <c r="I18" s="44"/>
      <c r="J18" s="45"/>
      <c r="K18" s="44"/>
      <c r="L18" s="45"/>
      <c r="M18" s="44"/>
      <c r="N18" s="45"/>
      <c r="O18" s="44"/>
      <c r="P18" s="45"/>
      <c r="Q18" s="46"/>
    </row>
    <row r="19" spans="1:17" s="99" customFormat="1">
      <c r="A19" s="46"/>
      <c r="B19" s="102" t="s">
        <v>22</v>
      </c>
      <c r="C19" s="103"/>
      <c r="D19" s="103"/>
      <c r="E19" s="103"/>
      <c r="F19" s="103"/>
      <c r="G19" s="103"/>
      <c r="H19" s="103"/>
      <c r="I19" s="103"/>
      <c r="J19" s="103"/>
      <c r="K19" s="103"/>
      <c r="L19" s="103"/>
      <c r="M19" s="103"/>
      <c r="N19" s="103"/>
      <c r="O19" s="103"/>
      <c r="P19" s="103"/>
      <c r="Q19" s="46"/>
    </row>
    <row r="20" spans="1:17">
      <c r="A20" s="46"/>
      <c r="B20" s="90" t="str" cm="1">
        <f t="array" ref="B20">IF(Tiltag!C3="FORSYNING",IF(Tiltag!C13="X",TRANSPOSE(FORSFASE[Kolonne20])),"IKKE VALGT")</f>
        <v>IKKE VALGT</v>
      </c>
      <c r="C20" s="44"/>
      <c r="D20" s="45"/>
      <c r="E20" s="44"/>
      <c r="F20" s="45"/>
      <c r="G20" s="44"/>
      <c r="H20" s="45"/>
      <c r="I20" s="44"/>
      <c r="J20" s="45"/>
      <c r="K20" s="44"/>
      <c r="L20" s="45"/>
      <c r="M20" s="44"/>
      <c r="N20" s="45"/>
      <c r="O20" s="44"/>
      <c r="P20" s="45"/>
      <c r="Q20" s="46"/>
    </row>
    <row r="21" spans="1:17" s="99" customFormat="1">
      <c r="A21" s="46"/>
      <c r="B21" s="102" t="s">
        <v>23</v>
      </c>
      <c r="C21" s="103"/>
      <c r="D21" s="103"/>
      <c r="E21" s="103"/>
      <c r="F21" s="103"/>
      <c r="G21" s="103"/>
      <c r="H21" s="103"/>
      <c r="I21" s="103"/>
      <c r="J21" s="103"/>
      <c r="K21" s="103"/>
      <c r="L21" s="103"/>
      <c r="M21" s="103"/>
      <c r="N21" s="103"/>
      <c r="O21" s="103"/>
      <c r="P21" s="103"/>
      <c r="Q21" s="46"/>
    </row>
    <row r="22" spans="1:17">
      <c r="A22" s="46"/>
      <c r="B22" s="90" t="str" cm="1">
        <f t="array" ref="B22">IF(Tiltag!C3="FORSYNING",IF(Tiltag!C14="X",TRANSPOSE(FORSFASE[Kolonne23])),"IKKE VALGT")</f>
        <v>IKKE VALGT</v>
      </c>
      <c r="C22" s="44"/>
      <c r="D22" s="45"/>
      <c r="E22" s="44"/>
      <c r="F22" s="45"/>
      <c r="G22" s="44"/>
      <c r="H22" s="45"/>
      <c r="I22" s="44"/>
      <c r="J22" s="45"/>
      <c r="K22" s="44"/>
      <c r="L22" s="45"/>
      <c r="M22" s="44"/>
      <c r="N22" s="45"/>
      <c r="O22" s="44"/>
      <c r="P22" s="45"/>
      <c r="Q22" s="46"/>
    </row>
    <row r="23" spans="1:17">
      <c r="A23" s="46"/>
      <c r="B23" s="90" t="str" cm="1">
        <f t="array" ref="B23">IF(Tiltag!C3="FORSYNING",IF(Tiltag!C14="X",TRANSPOSE(FORSFASE[Kolonne24])),"IKKE VALGT")</f>
        <v>IKKE VALGT</v>
      </c>
      <c r="C23" s="44"/>
      <c r="D23" s="45"/>
      <c r="E23" s="44"/>
      <c r="F23" s="45"/>
      <c r="G23" s="44"/>
      <c r="H23" s="45"/>
      <c r="I23" s="44"/>
      <c r="J23" s="45"/>
      <c r="K23" s="44"/>
      <c r="L23" s="45"/>
      <c r="M23" s="44"/>
      <c r="N23" s="45"/>
      <c r="O23" s="44"/>
      <c r="P23" s="45"/>
      <c r="Q23" s="46"/>
    </row>
    <row r="24" spans="1:17">
      <c r="A24" s="46"/>
      <c r="B24" s="90" t="str" cm="1">
        <f t="array" ref="B24">IF(Tiltag!C3="FORSYNING",IF(Tiltag!C14="X",TRANSPOSE(FORSFASE[Kolonne25])),"IKKE VALGT")</f>
        <v>IKKE VALGT</v>
      </c>
      <c r="C24" s="44"/>
      <c r="D24" s="45"/>
      <c r="E24" s="44"/>
      <c r="F24" s="45"/>
      <c r="G24" s="44"/>
      <c r="H24" s="45"/>
      <c r="I24" s="44"/>
      <c r="J24" s="45"/>
      <c r="K24" s="44"/>
      <c r="L24" s="45"/>
      <c r="M24" s="44"/>
      <c r="N24" s="45"/>
      <c r="O24" s="44"/>
      <c r="P24" s="45"/>
      <c r="Q24" s="46"/>
    </row>
    <row r="25" spans="1:17">
      <c r="A25" s="46"/>
      <c r="B25" s="90" t="str" cm="1">
        <f t="array" ref="B25">IF(Tiltag!C3="FORSYNING",IF(Tiltag!C14="X",TRANSPOSE(FORSFASE[Kolonne26])),"IKKE VALGT")</f>
        <v>IKKE VALGT</v>
      </c>
      <c r="C25" s="44"/>
      <c r="D25" s="45"/>
      <c r="E25" s="44"/>
      <c r="F25" s="45"/>
      <c r="G25" s="44"/>
      <c r="H25" s="45"/>
      <c r="I25" s="44"/>
      <c r="J25" s="45"/>
      <c r="K25" s="44"/>
      <c r="L25" s="45"/>
      <c r="M25" s="44"/>
      <c r="N25" s="45"/>
      <c r="O25" s="44"/>
      <c r="P25" s="45"/>
      <c r="Q25" s="46"/>
    </row>
    <row r="26" spans="1:17" s="99" customFormat="1">
      <c r="A26" s="46"/>
      <c r="B26" s="102" t="s">
        <v>24</v>
      </c>
      <c r="C26" s="103"/>
      <c r="D26" s="103"/>
      <c r="E26" s="103"/>
      <c r="F26" s="103"/>
      <c r="G26" s="103"/>
      <c r="H26" s="103"/>
      <c r="I26" s="103"/>
      <c r="J26" s="103"/>
      <c r="K26" s="103"/>
      <c r="L26" s="103"/>
      <c r="M26" s="103"/>
      <c r="N26" s="103"/>
      <c r="O26" s="103"/>
      <c r="P26" s="103"/>
      <c r="Q26" s="46"/>
    </row>
    <row r="27" spans="1:17">
      <c r="A27" s="46"/>
      <c r="B27" s="90" t="str" cm="1">
        <f t="array" ref="B27">IF(Tiltag!C3="FORSYNING",IF(Tiltag!C15="X",TRANSPOSE(FORSFASE[Kolonne28])),"IKKE VALGT")</f>
        <v>IKKE VALGT</v>
      </c>
      <c r="C27" s="44"/>
      <c r="D27" s="45"/>
      <c r="E27" s="44"/>
      <c r="F27" s="45"/>
      <c r="G27" s="44"/>
      <c r="H27" s="45"/>
      <c r="I27" s="44"/>
      <c r="J27" s="45"/>
      <c r="K27" s="44"/>
      <c r="L27" s="45"/>
      <c r="M27" s="44"/>
      <c r="N27" s="45"/>
      <c r="O27" s="44"/>
      <c r="P27" s="45"/>
      <c r="Q27" s="46"/>
    </row>
    <row r="28" spans="1:17">
      <c r="A28" s="46"/>
      <c r="B28" s="46"/>
      <c r="C28" s="46"/>
      <c r="D28" s="46"/>
      <c r="E28" s="46"/>
      <c r="F28" s="46"/>
      <c r="G28" s="46"/>
      <c r="H28" s="46"/>
      <c r="I28" s="46"/>
      <c r="J28" s="46"/>
      <c r="K28" s="46"/>
      <c r="L28" s="46"/>
      <c r="M28" s="46"/>
      <c r="N28" s="46"/>
      <c r="O28" s="46"/>
      <c r="P28" s="46"/>
      <c r="Q28" s="46"/>
    </row>
    <row r="29" spans="1:17">
      <c r="A29" s="46"/>
      <c r="B29" s="46"/>
      <c r="C29" s="46"/>
      <c r="D29" s="46"/>
      <c r="E29" s="46"/>
      <c r="F29" s="46"/>
      <c r="G29" s="46"/>
      <c r="H29" s="46"/>
      <c r="I29" s="46"/>
      <c r="J29" s="46"/>
      <c r="K29" s="46"/>
      <c r="L29" s="46"/>
      <c r="M29" s="46"/>
      <c r="N29" s="46"/>
      <c r="O29" s="46"/>
      <c r="P29" s="46"/>
      <c r="Q29" s="46"/>
    </row>
    <row r="30" spans="1:17" s="46" customFormat="1"/>
    <row r="31" spans="1:17" s="46" customFormat="1"/>
    <row r="32" spans="1:17" s="46" customFormat="1"/>
    <row r="33" s="46" customFormat="1"/>
    <row r="34" s="46" customFormat="1"/>
  </sheetData>
  <mergeCells count="1">
    <mergeCell ref="B1:C1"/>
  </mergeCells>
  <pageMargins left="0.7" right="0.7" top="0.75" bottom="0.75" header="0.3" footer="0.3"/>
  <pageSetup paperSize="9" scale="1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79DBC5-8F56-4D3D-95FD-75D8E41FD237}">
  <sheetPr codeName="Ark5"/>
  <dimension ref="A1:P34"/>
  <sheetViews>
    <sheetView zoomScale="60" zoomScaleNormal="60" workbookViewId="0">
      <pane xSplit="2" ySplit="2" topLeftCell="C3" activePane="bottomRight" state="frozen"/>
      <selection pane="topRight" activeCell="C1" sqref="C1"/>
      <selection pane="bottomLeft" activeCell="A3" sqref="A3"/>
      <selection pane="bottomRight"/>
    </sheetView>
  </sheetViews>
  <sheetFormatPr defaultColWidth="0" defaultRowHeight="14.5" zeroHeight="1"/>
  <cols>
    <col min="1" max="1" width="8.7265625" customWidth="1"/>
    <col min="2" max="2" width="36.453125" customWidth="1"/>
    <col min="3" max="3" width="53.26953125" customWidth="1"/>
    <col min="4" max="4" width="46.26953125" hidden="1" customWidth="1"/>
    <col min="5" max="5" width="78.54296875" customWidth="1"/>
    <col min="6" max="6" width="49" customWidth="1"/>
    <col min="7" max="7" width="34.54296875" customWidth="1"/>
    <col min="8" max="8" width="34.26953125" customWidth="1"/>
    <col min="9" max="9" width="41" customWidth="1"/>
    <col min="10" max="10" width="38.81640625" customWidth="1"/>
    <col min="11" max="11" width="31.453125" customWidth="1"/>
    <col min="12" max="12" width="29.54296875" customWidth="1"/>
    <col min="13" max="13" width="29.453125" customWidth="1"/>
    <col min="14" max="15" width="28.1796875" customWidth="1"/>
    <col min="16" max="16" width="8.7265625" customWidth="1"/>
    <col min="17" max="16384" width="8.7265625" hidden="1"/>
  </cols>
  <sheetData>
    <row r="1" spans="1:16" ht="23.5">
      <c r="A1" s="46"/>
      <c r="B1" s="111" t="s">
        <v>25</v>
      </c>
      <c r="C1" s="111"/>
      <c r="E1" s="46"/>
      <c r="F1" s="46"/>
      <c r="G1" s="46"/>
      <c r="H1" s="46"/>
      <c r="I1" s="46"/>
      <c r="J1" s="46"/>
      <c r="K1" s="46"/>
      <c r="L1" s="46"/>
      <c r="M1" s="46"/>
      <c r="N1" s="46"/>
      <c r="O1" s="46"/>
      <c r="P1" s="46"/>
    </row>
    <row r="2" spans="1:16" s="91" customFormat="1" ht="20">
      <c r="A2" s="93"/>
      <c r="B2" s="94" t="s">
        <v>3</v>
      </c>
      <c r="C2" s="94" t="s">
        <v>26</v>
      </c>
      <c r="D2" s="94" t="s">
        <v>27</v>
      </c>
      <c r="E2" s="94" t="s">
        <v>28</v>
      </c>
      <c r="F2" s="94" t="s">
        <v>31</v>
      </c>
      <c r="G2" s="94" t="s">
        <v>40</v>
      </c>
      <c r="H2" s="94" t="s">
        <v>30</v>
      </c>
      <c r="I2" s="94" t="s">
        <v>33</v>
      </c>
      <c r="J2" s="94" t="s">
        <v>34</v>
      </c>
      <c r="K2" s="94" t="s">
        <v>35</v>
      </c>
      <c r="L2" s="94" t="s">
        <v>36</v>
      </c>
      <c r="M2" s="94" t="s">
        <v>37</v>
      </c>
      <c r="N2" s="94" t="s">
        <v>38</v>
      </c>
      <c r="O2" s="94" t="s">
        <v>39</v>
      </c>
      <c r="P2" s="93"/>
    </row>
    <row r="3" spans="1:16" s="99" customFormat="1">
      <c r="A3" s="46"/>
      <c r="B3" s="102" t="s">
        <v>11</v>
      </c>
      <c r="C3" s="103"/>
      <c r="D3" s="103"/>
      <c r="E3" s="103"/>
      <c r="F3" s="103"/>
      <c r="G3" s="103"/>
      <c r="H3" s="103"/>
      <c r="I3" s="103"/>
      <c r="J3" s="103"/>
      <c r="K3" s="103"/>
      <c r="L3" s="103"/>
      <c r="M3" s="103"/>
      <c r="N3" s="103"/>
      <c r="O3" s="103"/>
      <c r="P3" s="46"/>
    </row>
    <row r="4" spans="1:16">
      <c r="A4" s="46"/>
      <c r="B4" s="90" t="str" cm="1">
        <f t="array" ref="B4">IF(Tiltag!C3="STORT PROJEKT",IF(Tiltag!C7="X",TRANSPOSE(STORTFASE[Kolonne3])),"IKKE VALGT")</f>
        <v>IKKE VALGT</v>
      </c>
      <c r="C4" s="44"/>
      <c r="D4" s="45"/>
      <c r="E4" s="44"/>
      <c r="F4" s="45"/>
      <c r="G4" s="44"/>
      <c r="H4" s="45"/>
      <c r="I4" s="44"/>
      <c r="J4" s="45"/>
      <c r="K4" s="44"/>
      <c r="L4" s="45"/>
      <c r="M4" s="44"/>
      <c r="N4" s="45"/>
      <c r="O4" s="44"/>
      <c r="P4" s="46"/>
    </row>
    <row r="5" spans="1:16">
      <c r="A5" s="46"/>
      <c r="B5" s="90" t="str" cm="1">
        <f t="array" ref="B5">IF(Tiltag!C3="STORT PROJEKT",IF(Tiltag!C7="X",TRANSPOSE(STORTFASE[Kolonne4])),"IKKE VALGT")</f>
        <v>IKKE VALGT</v>
      </c>
      <c r="C5" s="44"/>
      <c r="D5" s="45"/>
      <c r="E5" s="44"/>
      <c r="F5" s="45"/>
      <c r="G5" s="44"/>
      <c r="H5" s="45"/>
      <c r="I5" s="44"/>
      <c r="J5" s="45"/>
      <c r="K5" s="44"/>
      <c r="L5" s="45"/>
      <c r="M5" s="44"/>
      <c r="N5" s="45"/>
      <c r="O5" s="44"/>
      <c r="P5" s="46"/>
    </row>
    <row r="6" spans="1:16">
      <c r="A6" s="46"/>
      <c r="B6" s="90" t="str" cm="1">
        <f t="array" ref="B6">IF(Tiltag!C3="STORT PROJEKT",IF(Tiltag!C7="X",TRANSPOSE(STORTFASE[Kolonne5])),"IKKE VALGT")</f>
        <v>IKKE VALGT</v>
      </c>
      <c r="C6" s="44"/>
      <c r="D6" s="45"/>
      <c r="E6" s="44"/>
      <c r="F6" s="45"/>
      <c r="G6" s="44"/>
      <c r="H6" s="45"/>
      <c r="I6" s="44"/>
      <c r="J6" s="45"/>
      <c r="K6" s="44"/>
      <c r="L6" s="45"/>
      <c r="M6" s="44"/>
      <c r="N6" s="45"/>
      <c r="O6" s="44"/>
      <c r="P6" s="46"/>
    </row>
    <row r="7" spans="1:16">
      <c r="A7" s="46"/>
      <c r="B7" s="90" t="str" cm="1">
        <f t="array" ref="B7">IF(Tiltag!C3="STORT PROJEKT",IF(Tiltag!C7="X",TRANSPOSE(STORTFASE[Kolonne6])),"IKKE VALGT")</f>
        <v>IKKE VALGT</v>
      </c>
      <c r="C7" s="44"/>
      <c r="D7" s="45"/>
      <c r="E7" s="44"/>
      <c r="F7" s="45"/>
      <c r="G7" s="44"/>
      <c r="H7" s="45"/>
      <c r="I7" s="44"/>
      <c r="J7" s="45"/>
      <c r="K7" s="44"/>
      <c r="L7" s="45"/>
      <c r="M7" s="44"/>
      <c r="N7" s="45"/>
      <c r="O7" s="44"/>
      <c r="P7" s="46"/>
    </row>
    <row r="8" spans="1:16">
      <c r="A8" s="46"/>
      <c r="B8" s="90" t="str" cm="1">
        <f t="array" ref="B8">IF(Tiltag!C3="STORT PROJEKT",IF(Tiltag!C7="X",TRANSPOSE(STORTFASE[Kolonne7])),"IKKE VALGT")</f>
        <v>IKKE VALGT</v>
      </c>
      <c r="C8" s="44"/>
      <c r="D8" s="45"/>
      <c r="E8" s="44"/>
      <c r="F8" s="45"/>
      <c r="G8" s="44"/>
      <c r="H8" s="45"/>
      <c r="I8" s="44"/>
      <c r="J8" s="45"/>
      <c r="K8" s="44"/>
      <c r="L8" s="45"/>
      <c r="M8" s="44"/>
      <c r="N8" s="45"/>
      <c r="O8" s="44"/>
      <c r="P8" s="46"/>
    </row>
    <row r="9" spans="1:16" s="99" customFormat="1" ht="29">
      <c r="A9" s="46"/>
      <c r="B9" s="102" t="s">
        <v>13</v>
      </c>
      <c r="C9" s="103"/>
      <c r="D9" s="103"/>
      <c r="E9" s="103"/>
      <c r="F9" s="103"/>
      <c r="G9" s="103"/>
      <c r="H9" s="103"/>
      <c r="I9" s="103"/>
      <c r="J9" s="103"/>
      <c r="K9" s="103"/>
      <c r="L9" s="103"/>
      <c r="M9" s="103"/>
      <c r="N9" s="103"/>
      <c r="O9" s="103"/>
      <c r="P9" s="46"/>
    </row>
    <row r="10" spans="1:16">
      <c r="A10" s="46"/>
      <c r="B10" s="90" t="str" cm="1">
        <f t="array" ref="B10">IF(Tiltag!C3="STORT PROJEKT",IF(Tiltag!C8="X",TRANSPOSE(STORTFASE[Kolonne9])),"IKKE VALGT")</f>
        <v>IKKE VALGT</v>
      </c>
      <c r="C10" s="44"/>
      <c r="D10" s="45"/>
      <c r="E10" s="44"/>
      <c r="F10" s="45"/>
      <c r="G10" s="44"/>
      <c r="H10" s="45"/>
      <c r="I10" s="44"/>
      <c r="J10" s="45"/>
      <c r="K10" s="44"/>
      <c r="L10" s="45"/>
      <c r="M10" s="44"/>
      <c r="N10" s="45"/>
      <c r="O10" s="44"/>
      <c r="P10" s="46"/>
    </row>
    <row r="11" spans="1:16">
      <c r="A11" s="46"/>
      <c r="B11" s="90" t="str" cm="1">
        <f t="array" ref="B11">IF(Tiltag!C3="STORT PROJEKT",IF(Tiltag!C8="X",TRANSPOSE(STORTFASE[Kolonne10])),"IKKE VALGT")</f>
        <v>IKKE VALGT</v>
      </c>
      <c r="C11" s="44"/>
      <c r="D11" s="45"/>
      <c r="E11" s="44"/>
      <c r="F11" s="45"/>
      <c r="G11" s="44"/>
      <c r="H11" s="45"/>
      <c r="I11" s="44"/>
      <c r="J11" s="45"/>
      <c r="K11" s="44"/>
      <c r="L11" s="45"/>
      <c r="M11" s="44"/>
      <c r="N11" s="45"/>
      <c r="O11" s="44"/>
      <c r="P11" s="46"/>
    </row>
    <row r="12" spans="1:16" s="99" customFormat="1">
      <c r="A12" s="46"/>
      <c r="B12" s="102" t="s">
        <v>16</v>
      </c>
      <c r="C12" s="103"/>
      <c r="D12" s="103"/>
      <c r="E12" s="103"/>
      <c r="F12" s="103"/>
      <c r="G12" s="103"/>
      <c r="H12" s="103"/>
      <c r="I12" s="103"/>
      <c r="J12" s="103"/>
      <c r="K12" s="103"/>
      <c r="L12" s="103"/>
      <c r="M12" s="103"/>
      <c r="N12" s="103"/>
      <c r="O12" s="103"/>
      <c r="P12" s="46"/>
    </row>
    <row r="13" spans="1:16">
      <c r="A13" s="46"/>
      <c r="B13" s="90" t="str" cm="1">
        <f t="array" ref="B13">IF(Tiltag!C3="STORT PROJEKT",IF(Tiltag!C9="X",TRANSPOSE(STORTFASE[Kolonne13])),"IKKE VALGT")</f>
        <v>IKKE VALGT</v>
      </c>
      <c r="C13" s="44"/>
      <c r="D13" s="45"/>
      <c r="E13" s="44"/>
      <c r="F13" s="45"/>
      <c r="G13" s="44"/>
      <c r="H13" s="45"/>
      <c r="I13" s="44"/>
      <c r="J13" s="45"/>
      <c r="K13" s="44"/>
      <c r="L13" s="45"/>
      <c r="M13" s="44"/>
      <c r="N13" s="45"/>
      <c r="O13" s="44"/>
      <c r="P13" s="46"/>
    </row>
    <row r="14" spans="1:16">
      <c r="A14" s="46"/>
      <c r="B14" s="90" t="str" cm="1">
        <f t="array" ref="B14">IF(Tiltag!C3="STORT PROJEKT",IF(Tiltag!C9="X",TRANSPOSE(STORTFASE[Kolonne14])),"IKKE VALGT")</f>
        <v>IKKE VALGT</v>
      </c>
      <c r="C14" s="44"/>
      <c r="D14" s="45"/>
      <c r="E14" s="44"/>
      <c r="F14" s="45"/>
      <c r="G14" s="44"/>
      <c r="H14" s="45"/>
      <c r="I14" s="44"/>
      <c r="J14" s="45"/>
      <c r="K14" s="44"/>
      <c r="L14" s="45"/>
      <c r="M14" s="44"/>
      <c r="N14" s="45"/>
      <c r="O14" s="44"/>
      <c r="P14" s="46"/>
    </row>
    <row r="15" spans="1:16">
      <c r="A15" s="46"/>
      <c r="B15" s="90" t="str" cm="1">
        <f t="array" ref="B15">IF(Tiltag!C3="STORT PROJEKT",IF(Tiltag!C9="X",TRANSPOSE(STORTFASE[Kolonne15])),"IKKE VALGT")</f>
        <v>IKKE VALGT</v>
      </c>
      <c r="C15" s="44"/>
      <c r="D15" s="45"/>
      <c r="E15" s="44"/>
      <c r="F15" s="45"/>
      <c r="G15" s="44"/>
      <c r="H15" s="45"/>
      <c r="I15" s="44"/>
      <c r="J15" s="45"/>
      <c r="K15" s="44"/>
      <c r="L15" s="45"/>
      <c r="M15" s="44"/>
      <c r="N15" s="45"/>
      <c r="O15" s="44"/>
      <c r="P15" s="46"/>
    </row>
    <row r="16" spans="1:16" s="99" customFormat="1">
      <c r="A16" s="46"/>
      <c r="B16" s="102" t="s">
        <v>18</v>
      </c>
      <c r="C16" s="103"/>
      <c r="D16" s="103"/>
      <c r="E16" s="103"/>
      <c r="F16" s="103"/>
      <c r="G16" s="103"/>
      <c r="H16" s="103"/>
      <c r="I16" s="103"/>
      <c r="J16" s="103"/>
      <c r="K16" s="103"/>
      <c r="L16" s="103"/>
      <c r="M16" s="103"/>
      <c r="N16" s="103"/>
      <c r="O16" s="103"/>
      <c r="P16" s="46"/>
    </row>
    <row r="17" spans="1:16">
      <c r="A17" s="46"/>
      <c r="B17" s="90" t="str" cm="1">
        <f t="array" ref="B17">IF(Tiltag!C3="STORT PROJEKT",IF(Tiltag!C10="X",TRANSPOSE(STORTFASE[Kolonne17])),"IKKE VALGT")</f>
        <v>IKKE VALGT</v>
      </c>
      <c r="C17" s="44"/>
      <c r="D17" s="45"/>
      <c r="E17" s="44"/>
      <c r="F17" s="45"/>
      <c r="G17" s="44"/>
      <c r="H17" s="45"/>
      <c r="I17" s="44"/>
      <c r="J17" s="45"/>
      <c r="K17" s="44"/>
      <c r="L17" s="45"/>
      <c r="M17" s="44"/>
      <c r="N17" s="45"/>
      <c r="O17" s="44"/>
      <c r="P17" s="46"/>
    </row>
    <row r="18" spans="1:16">
      <c r="A18" s="46"/>
      <c r="B18" s="90" t="str" cm="1">
        <f t="array" ref="B18">IF(Tiltag!C3="STORT PROJEKT",IF(Tiltag!C10="X",TRANSPOSE(STORTFASE[Kolonne18])),"IKKE VALGT")</f>
        <v>IKKE VALGT</v>
      </c>
      <c r="C18" s="44"/>
      <c r="D18" s="45"/>
      <c r="E18" s="44"/>
      <c r="F18" s="45"/>
      <c r="G18" s="44"/>
      <c r="H18" s="45"/>
      <c r="I18" s="44"/>
      <c r="J18" s="45"/>
      <c r="K18" s="44"/>
      <c r="L18" s="45"/>
      <c r="M18" s="44"/>
      <c r="N18" s="45"/>
      <c r="O18" s="44"/>
      <c r="P18" s="46"/>
    </row>
    <row r="19" spans="1:16">
      <c r="A19" s="46"/>
      <c r="B19" s="90" t="str" cm="1">
        <f t="array" ref="B19">IF(Tiltag!C3="STORT PROJEKT",IF(Tiltag!C10="X",TRANSPOSE(STORTFASE[Kolonne19])),"IKKE VALGT")</f>
        <v>IKKE VALGT</v>
      </c>
      <c r="C19" s="44"/>
      <c r="D19" s="45"/>
      <c r="E19" s="44"/>
      <c r="F19" s="45"/>
      <c r="G19" s="44"/>
      <c r="H19" s="45"/>
      <c r="I19" s="44"/>
      <c r="J19" s="45"/>
      <c r="K19" s="44"/>
      <c r="L19" s="45"/>
      <c r="M19" s="44"/>
      <c r="N19" s="45"/>
      <c r="O19" s="44"/>
      <c r="P19" s="46"/>
    </row>
    <row r="20" spans="1:16" s="99" customFormat="1">
      <c r="A20" s="46"/>
      <c r="B20" s="102" t="s">
        <v>20</v>
      </c>
      <c r="C20" s="103"/>
      <c r="D20" s="103"/>
      <c r="E20" s="103"/>
      <c r="F20" s="103"/>
      <c r="G20" s="103"/>
      <c r="H20" s="103"/>
      <c r="I20" s="103"/>
      <c r="J20" s="103"/>
      <c r="K20" s="103"/>
      <c r="L20" s="103"/>
      <c r="M20" s="103"/>
      <c r="N20" s="103"/>
      <c r="O20" s="103"/>
      <c r="P20" s="46"/>
    </row>
    <row r="21" spans="1:16">
      <c r="A21" s="46"/>
      <c r="B21" s="90" t="str" cm="1">
        <f t="array" ref="B21">IF(Tiltag!C3="STORT PROJEKT",IF(Tiltag!C11="X",TRANSPOSE(STORTFASE[Kolonne21])),"IKKE VALGT")</f>
        <v>IKKE VALGT</v>
      </c>
      <c r="C21" s="44"/>
      <c r="D21" s="45"/>
      <c r="E21" s="44"/>
      <c r="F21" s="45"/>
      <c r="G21" s="44"/>
      <c r="H21" s="45"/>
      <c r="I21" s="44"/>
      <c r="J21" s="45"/>
      <c r="K21" s="44"/>
      <c r="L21" s="45"/>
      <c r="M21" s="44"/>
      <c r="N21" s="45"/>
      <c r="O21" s="44"/>
      <c r="P21" s="46"/>
    </row>
    <row r="22" spans="1:16" s="99" customFormat="1">
      <c r="A22" s="46"/>
      <c r="B22" s="102" t="s">
        <v>22</v>
      </c>
      <c r="C22" s="103"/>
      <c r="D22" s="103"/>
      <c r="E22" s="103"/>
      <c r="F22" s="103"/>
      <c r="G22" s="103"/>
      <c r="H22" s="103"/>
      <c r="I22" s="103"/>
      <c r="J22" s="103"/>
      <c r="K22" s="103"/>
      <c r="L22" s="103"/>
      <c r="M22" s="103"/>
      <c r="N22" s="103"/>
      <c r="O22" s="103"/>
      <c r="P22" s="46"/>
    </row>
    <row r="23" spans="1:16">
      <c r="A23" s="46"/>
      <c r="B23" s="90" t="str" cm="1">
        <f t="array" ref="B23">IF(Tiltag!C3="STORT PROJEKT",IF(Tiltag!C12="X",TRANSPOSE(STORTFASE[Kolonne23])),"IKKE VALGT")</f>
        <v>IKKE VALGT</v>
      </c>
      <c r="C23" s="44"/>
      <c r="D23" s="45"/>
      <c r="E23" s="44"/>
      <c r="F23" s="45"/>
      <c r="G23" s="44"/>
      <c r="H23" s="45"/>
      <c r="I23" s="44"/>
      <c r="J23" s="45"/>
      <c r="K23" s="44"/>
      <c r="L23" s="45"/>
      <c r="M23" s="44"/>
      <c r="N23" s="45"/>
      <c r="O23" s="44"/>
      <c r="P23" s="46"/>
    </row>
    <row r="24" spans="1:16" s="99" customFormat="1">
      <c r="A24" s="46"/>
      <c r="B24" s="102" t="s">
        <v>23</v>
      </c>
      <c r="C24" s="103"/>
      <c r="D24" s="103"/>
      <c r="E24" s="103"/>
      <c r="F24" s="103"/>
      <c r="G24" s="103"/>
      <c r="H24" s="103"/>
      <c r="I24" s="103"/>
      <c r="J24" s="103"/>
      <c r="K24" s="103"/>
      <c r="L24" s="103"/>
      <c r="M24" s="103"/>
      <c r="N24" s="103"/>
      <c r="O24" s="103"/>
      <c r="P24" s="46"/>
    </row>
    <row r="25" spans="1:16">
      <c r="A25" s="46"/>
      <c r="B25" s="90" t="str" cm="1">
        <f t="array" ref="B25">IF(Tiltag!C3="STORT PROJEKT",IF(Tiltag!C13="X",TRANSPOSE(STORTFASE[Kolonne26])),"IKKE VALGT")</f>
        <v>IKKE VALGT</v>
      </c>
      <c r="C25" s="44"/>
      <c r="D25" s="45"/>
      <c r="E25" s="44"/>
      <c r="F25" s="45"/>
      <c r="G25" s="44"/>
      <c r="H25" s="45"/>
      <c r="I25" s="44"/>
      <c r="J25" s="45"/>
      <c r="K25" s="44"/>
      <c r="L25" s="45"/>
      <c r="M25" s="44"/>
      <c r="N25" s="45"/>
      <c r="O25" s="44"/>
      <c r="P25" s="46"/>
    </row>
    <row r="26" spans="1:16">
      <c r="A26" s="46"/>
      <c r="B26" s="90" t="str" cm="1">
        <f t="array" ref="B26">IF(Tiltag!C3="STORT PROJEKT",IF(Tiltag!C13="X",TRANSPOSE(STORTFASE[Kolonne27])),"IKKE VALGT")</f>
        <v>IKKE VALGT</v>
      </c>
      <c r="C26" s="44"/>
      <c r="D26" s="45"/>
      <c r="E26" s="44"/>
      <c r="F26" s="45"/>
      <c r="G26" s="44"/>
      <c r="H26" s="45"/>
      <c r="I26" s="44"/>
      <c r="J26" s="45"/>
      <c r="K26" s="44"/>
      <c r="L26" s="45"/>
      <c r="M26" s="44"/>
      <c r="N26" s="45"/>
      <c r="O26" s="44"/>
      <c r="P26" s="46"/>
    </row>
    <row r="27" spans="1:16">
      <c r="A27" s="46"/>
      <c r="B27" s="90" t="str" cm="1">
        <f t="array" ref="B27">IF(Tiltag!C3="STORT PROJEKT",IF(Tiltag!C13="X",TRANSPOSE(STORTFASE[Kolonne28])),"IKKE VALGT")</f>
        <v>IKKE VALGT</v>
      </c>
      <c r="C27" s="44"/>
      <c r="D27" s="45"/>
      <c r="E27" s="44"/>
      <c r="F27" s="45"/>
      <c r="G27" s="44"/>
      <c r="H27" s="45"/>
      <c r="I27" s="44"/>
      <c r="J27" s="45"/>
      <c r="K27" s="44"/>
      <c r="L27" s="45"/>
      <c r="M27" s="44"/>
      <c r="N27" s="45"/>
      <c r="O27" s="44"/>
      <c r="P27" s="46"/>
    </row>
    <row r="28" spans="1:16">
      <c r="A28" s="46"/>
      <c r="B28" s="90" t="str" cm="1">
        <f t="array" ref="B28">IF(Tiltag!C3="STORT PROJEKT",IF(Tiltag!C13="X",TRANSPOSE(STORTFASE[Kolonne29])),"IKKE VALGT")</f>
        <v>IKKE VALGT</v>
      </c>
      <c r="C28" s="44"/>
      <c r="D28" s="45"/>
      <c r="E28" s="44"/>
      <c r="F28" s="45"/>
      <c r="G28" s="44"/>
      <c r="H28" s="45"/>
      <c r="I28" s="44"/>
      <c r="J28" s="45"/>
      <c r="K28" s="44"/>
      <c r="L28" s="45"/>
      <c r="M28" s="44"/>
      <c r="N28" s="45"/>
      <c r="O28" s="44"/>
      <c r="P28" s="46"/>
    </row>
    <row r="29" spans="1:16" s="99" customFormat="1">
      <c r="A29" s="46"/>
      <c r="B29" s="102" t="s">
        <v>24</v>
      </c>
      <c r="C29" s="103"/>
      <c r="D29" s="103"/>
      <c r="E29" s="103"/>
      <c r="F29" s="103"/>
      <c r="G29" s="103"/>
      <c r="H29" s="103"/>
      <c r="I29" s="103"/>
      <c r="J29" s="103"/>
      <c r="K29" s="103"/>
      <c r="L29" s="103"/>
      <c r="M29" s="103"/>
      <c r="N29" s="103"/>
      <c r="O29" s="103"/>
      <c r="P29" s="46"/>
    </row>
    <row r="30" spans="1:16">
      <c r="A30" s="46"/>
      <c r="B30" s="90" t="str" cm="1">
        <f t="array" ref="B30">IF(Tiltag!C3="STORT PROJEKT",IF(Tiltag!C14="X",TRANSPOSE(STORTFASE[Kolonne31])),"IKKE VALGT")</f>
        <v>IKKE VALGT</v>
      </c>
      <c r="C30" s="44"/>
      <c r="D30" s="45"/>
      <c r="E30" s="44"/>
      <c r="F30" s="45"/>
      <c r="G30" s="44"/>
      <c r="H30" s="45"/>
      <c r="I30" s="44"/>
      <c r="J30" s="45"/>
      <c r="K30" s="44"/>
      <c r="L30" s="45"/>
      <c r="M30" s="44"/>
      <c r="N30" s="45"/>
      <c r="O30" s="44"/>
      <c r="P30" s="46"/>
    </row>
    <row r="31" spans="1:16">
      <c r="A31" s="46"/>
      <c r="B31" s="46"/>
      <c r="C31" s="46"/>
      <c r="D31" s="46"/>
      <c r="E31" s="46"/>
      <c r="F31" s="46"/>
      <c r="G31" s="46"/>
      <c r="H31" s="46"/>
      <c r="I31" s="46"/>
      <c r="J31" s="46"/>
      <c r="K31" s="46"/>
      <c r="L31" s="46"/>
      <c r="M31" s="46"/>
      <c r="N31" s="46"/>
      <c r="O31" s="46"/>
      <c r="P31" s="46"/>
    </row>
    <row r="32" spans="1:16">
      <c r="A32" s="46"/>
      <c r="B32" s="46"/>
      <c r="C32" s="46"/>
      <c r="D32" s="46"/>
      <c r="E32" s="46"/>
      <c r="F32" s="46"/>
      <c r="G32" s="46"/>
      <c r="H32" s="46"/>
      <c r="I32" s="46"/>
      <c r="J32" s="46"/>
      <c r="K32" s="46"/>
      <c r="L32" s="46"/>
      <c r="M32" s="46"/>
      <c r="N32" s="46"/>
      <c r="O32" s="46"/>
      <c r="P32" s="46"/>
    </row>
    <row r="33" s="46" customFormat="1"/>
    <row r="34" s="46" customFormat="1"/>
  </sheetData>
  <mergeCells count="1">
    <mergeCell ref="B1:C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E2E8D6-3E4C-4CE4-B117-623C610F4F75}">
  <sheetPr codeName="Ark6"/>
  <dimension ref="A1:O34"/>
  <sheetViews>
    <sheetView zoomScale="60" zoomScaleNormal="60" workbookViewId="0">
      <pane xSplit="2" ySplit="2" topLeftCell="C3" activePane="bottomRight" state="frozen"/>
      <selection pane="topRight" activeCell="C1" sqref="C1"/>
      <selection pane="bottomLeft" activeCell="A3" sqref="A3"/>
      <selection pane="bottomRight"/>
    </sheetView>
  </sheetViews>
  <sheetFormatPr defaultColWidth="0" defaultRowHeight="14.5" zeroHeight="1"/>
  <cols>
    <col min="1" max="1" width="8.7265625" customWidth="1"/>
    <col min="2" max="2" width="37" customWidth="1"/>
    <col min="3" max="3" width="74.1796875" customWidth="1"/>
    <col min="4" max="4" width="44.7265625" hidden="1" customWidth="1"/>
    <col min="5" max="5" width="46.81640625" customWidth="1"/>
    <col min="6" max="6" width="49.54296875" customWidth="1"/>
    <col min="7" max="7" width="39.453125" customWidth="1"/>
    <col min="8" max="8" width="32.7265625" customWidth="1"/>
    <col min="9" max="9" width="56.7265625" customWidth="1"/>
    <col min="10" max="10" width="29.1796875" customWidth="1"/>
    <col min="11" max="11" width="46.54296875" customWidth="1"/>
    <col min="12" max="12" width="32.453125" customWidth="1"/>
    <col min="13" max="13" width="28.1796875" customWidth="1"/>
    <col min="14" max="14" width="29.7265625" customWidth="1"/>
    <col min="15" max="15" width="8.7265625" customWidth="1"/>
    <col min="16" max="16384" width="8.7265625" hidden="1"/>
  </cols>
  <sheetData>
    <row r="1" spans="1:15" ht="23.5">
      <c r="A1" s="46"/>
      <c r="B1" s="111" t="s">
        <v>25</v>
      </c>
      <c r="C1" s="111"/>
      <c r="E1" s="46"/>
      <c r="F1" s="46"/>
      <c r="G1" s="46"/>
      <c r="H1" s="46"/>
      <c r="I1" s="46"/>
      <c r="J1" s="46"/>
      <c r="K1" s="46"/>
      <c r="L1" s="46"/>
      <c r="M1" s="46"/>
      <c r="N1" s="46"/>
      <c r="O1" s="46"/>
    </row>
    <row r="2" spans="1:15" s="91" customFormat="1" ht="25" customHeight="1">
      <c r="A2" s="93"/>
      <c r="B2" s="94" t="s">
        <v>3</v>
      </c>
      <c r="C2" s="94" t="s">
        <v>26</v>
      </c>
      <c r="D2" s="94" t="s">
        <v>27</v>
      </c>
      <c r="E2" s="94" t="s">
        <v>41</v>
      </c>
      <c r="F2" s="94" t="s">
        <v>42</v>
      </c>
      <c r="G2" s="94" t="s">
        <v>32</v>
      </c>
      <c r="H2" s="94" t="s">
        <v>43</v>
      </c>
      <c r="I2" s="94" t="s">
        <v>34</v>
      </c>
      <c r="J2" s="94" t="s">
        <v>35</v>
      </c>
      <c r="K2" s="94" t="s">
        <v>44</v>
      </c>
      <c r="L2" s="94" t="s">
        <v>37</v>
      </c>
      <c r="M2" s="94" t="s">
        <v>38</v>
      </c>
      <c r="N2" s="94" t="s">
        <v>39</v>
      </c>
      <c r="O2" s="93"/>
    </row>
    <row r="3" spans="1:15" s="99" customFormat="1">
      <c r="A3" s="46"/>
      <c r="B3" s="102" t="s">
        <v>11</v>
      </c>
      <c r="C3" s="103"/>
      <c r="D3" s="103"/>
      <c r="E3" s="103"/>
      <c r="F3" s="103"/>
      <c r="G3" s="103"/>
      <c r="H3" s="103"/>
      <c r="I3" s="103"/>
      <c r="J3" s="103"/>
      <c r="K3" s="103"/>
      <c r="L3" s="103"/>
      <c r="M3" s="103"/>
      <c r="N3" s="103"/>
      <c r="O3" s="46"/>
    </row>
    <row r="4" spans="1:15">
      <c r="A4" s="46"/>
      <c r="B4" s="90" t="str" cm="1">
        <f t="array" ref="B4">IF(Tiltag!C3="BANEPROJEKT",IF(Tiltag!C7="X",TRANSPOSE(BANEFASE[Kolonne3])),"IKKE VALGT")</f>
        <v>IKKE VALGT</v>
      </c>
      <c r="C4" s="44"/>
      <c r="D4" s="45"/>
      <c r="E4" s="44"/>
      <c r="F4" s="45"/>
      <c r="G4" s="44"/>
      <c r="H4" s="45"/>
      <c r="I4" s="44"/>
      <c r="J4" s="45"/>
      <c r="K4" s="44"/>
      <c r="L4" s="45"/>
      <c r="M4" s="44"/>
      <c r="N4" s="45"/>
      <c r="O4" s="46"/>
    </row>
    <row r="5" spans="1:15" s="99" customFormat="1" ht="29">
      <c r="A5" s="46"/>
      <c r="B5" s="102" t="s">
        <v>13</v>
      </c>
      <c r="C5" s="103"/>
      <c r="D5" s="103"/>
      <c r="E5" s="103"/>
      <c r="F5" s="103"/>
      <c r="G5" s="103"/>
      <c r="H5" s="103"/>
      <c r="I5" s="103"/>
      <c r="J5" s="103"/>
      <c r="K5" s="103"/>
      <c r="L5" s="103"/>
      <c r="M5" s="103"/>
      <c r="N5" s="103"/>
      <c r="O5" s="46"/>
    </row>
    <row r="6" spans="1:15">
      <c r="A6" s="46"/>
      <c r="B6" s="90" t="str" cm="1">
        <f t="array" ref="B6">IF(Tiltag!C3="BANEPROJEKT",IF(Tiltag!C7="X",TRANSPOSE(BANEFASE[Kolonne5])),"IKKE VALGT")</f>
        <v>IKKE VALGT</v>
      </c>
      <c r="C6" s="44"/>
      <c r="D6" s="45"/>
      <c r="E6" s="44"/>
      <c r="F6" s="45"/>
      <c r="G6" s="44"/>
      <c r="H6" s="45"/>
      <c r="I6" s="44"/>
      <c r="J6" s="45"/>
      <c r="K6" s="44"/>
      <c r="L6" s="45"/>
      <c r="M6" s="44"/>
      <c r="N6" s="45"/>
      <c r="O6" s="46"/>
    </row>
    <row r="7" spans="1:15">
      <c r="A7" s="46"/>
      <c r="B7" s="90" t="str" cm="1">
        <f t="array" ref="B7">IF(Tiltag!C3="BANEPROJEKT",IF(Tiltag!C7="X",TRANSPOSE(BANEFASE[Kolonne6])),"IKKE VALGT")</f>
        <v>IKKE VALGT</v>
      </c>
      <c r="C7" s="44"/>
      <c r="D7" s="45"/>
      <c r="E7" s="44"/>
      <c r="F7" s="45"/>
      <c r="G7" s="44"/>
      <c r="H7" s="45"/>
      <c r="I7" s="44"/>
      <c r="J7" s="45"/>
      <c r="K7" s="44"/>
      <c r="L7" s="45"/>
      <c r="M7" s="44"/>
      <c r="N7" s="45"/>
      <c r="O7" s="46"/>
    </row>
    <row r="8" spans="1:15">
      <c r="A8" s="46"/>
      <c r="B8" s="90" t="str" cm="1">
        <f t="array" ref="B8">IF(Tiltag!C3="BANEPROJEKT",IF(Tiltag!C7="X",TRANSPOSE(BANEFASE[Kolonne7])),"IKKE VALGT")</f>
        <v>IKKE VALGT</v>
      </c>
      <c r="C8" s="44"/>
      <c r="D8" s="45"/>
      <c r="E8" s="44"/>
      <c r="F8" s="45"/>
      <c r="G8" s="44"/>
      <c r="H8" s="45"/>
      <c r="I8" s="44"/>
      <c r="J8" s="45"/>
      <c r="K8" s="44"/>
      <c r="L8" s="45"/>
      <c r="M8" s="44"/>
      <c r="N8" s="45"/>
      <c r="O8" s="46"/>
    </row>
    <row r="9" spans="1:15">
      <c r="A9" s="46"/>
      <c r="B9" s="90" t="str" cm="1">
        <f t="array" ref="B9">IF(Tiltag!C3="BANEPROJEKT",IF(Tiltag!C7="X",TRANSPOSE(BANEFASE[Kolonne8])),"IKKE VALGT")</f>
        <v>IKKE VALGT</v>
      </c>
      <c r="C9" s="44"/>
      <c r="D9" s="45"/>
      <c r="E9" s="44"/>
      <c r="F9" s="45"/>
      <c r="G9" s="44"/>
      <c r="H9" s="45"/>
      <c r="I9" s="44"/>
      <c r="J9" s="45"/>
      <c r="K9" s="44"/>
      <c r="L9" s="45"/>
      <c r="M9" s="44"/>
      <c r="N9" s="45"/>
      <c r="O9" s="46"/>
    </row>
    <row r="10" spans="1:15">
      <c r="A10" s="46"/>
      <c r="B10" s="90" t="str" cm="1">
        <f t="array" ref="B10">IF(Tiltag!C3="BANEPROJEKT",IF(Tiltag!C7="X",TRANSPOSE(BANEFASE[Kolonne9])),"IKKE VALGT")</f>
        <v>IKKE VALGT</v>
      </c>
      <c r="C10" s="44"/>
      <c r="D10" s="45"/>
      <c r="E10" s="44"/>
      <c r="F10" s="45"/>
      <c r="G10" s="44"/>
      <c r="H10" s="45"/>
      <c r="I10" s="44"/>
      <c r="J10" s="45"/>
      <c r="K10" s="44"/>
      <c r="L10" s="45"/>
      <c r="M10" s="44"/>
      <c r="N10" s="45"/>
      <c r="O10" s="46"/>
    </row>
    <row r="11" spans="1:15" s="99" customFormat="1">
      <c r="A11" s="46"/>
      <c r="B11" s="102" t="s">
        <v>15</v>
      </c>
      <c r="C11" s="103"/>
      <c r="D11" s="103"/>
      <c r="E11" s="103"/>
      <c r="F11" s="103"/>
      <c r="G11" s="103"/>
      <c r="H11" s="103"/>
      <c r="I11" s="103"/>
      <c r="J11" s="103"/>
      <c r="K11" s="103"/>
      <c r="L11" s="103"/>
      <c r="M11" s="103"/>
      <c r="N11" s="103"/>
      <c r="O11" s="46"/>
    </row>
    <row r="12" spans="1:15">
      <c r="A12" s="46"/>
      <c r="B12" s="90" t="str" cm="1">
        <f t="array" ref="B12">IF(Tiltag!C3="BANEPROJEKT",IF(Tiltag!C7="X",TRANSPOSE(BANEFASE[Kolonne11])),"IKKE VALGT")</f>
        <v>IKKE VALGT</v>
      </c>
      <c r="C12" s="44"/>
      <c r="D12" s="45"/>
      <c r="E12" s="44"/>
      <c r="F12" s="45"/>
      <c r="G12" s="44"/>
      <c r="H12" s="45"/>
      <c r="I12" s="44"/>
      <c r="J12" s="45"/>
      <c r="K12" s="44"/>
      <c r="L12" s="45"/>
      <c r="M12" s="44"/>
      <c r="N12" s="45"/>
      <c r="O12" s="46"/>
    </row>
    <row r="13" spans="1:15" s="99" customFormat="1">
      <c r="A13" s="46"/>
      <c r="B13" s="102" t="s">
        <v>18</v>
      </c>
      <c r="C13" s="103"/>
      <c r="D13" s="103"/>
      <c r="E13" s="103"/>
      <c r="F13" s="103"/>
      <c r="G13" s="103"/>
      <c r="H13" s="103"/>
      <c r="I13" s="103"/>
      <c r="J13" s="103"/>
      <c r="K13" s="103"/>
      <c r="L13" s="103"/>
      <c r="M13" s="103"/>
      <c r="N13" s="103"/>
      <c r="O13" s="46"/>
    </row>
    <row r="14" spans="1:15">
      <c r="A14" s="46"/>
      <c r="B14" s="90" t="str" cm="1">
        <f t="array" ref="B14">IF(Tiltag!C3="BANEPROJEKT",IF(Tiltag!C10="X",TRANSPOSE(BANEFASE[Kolonne14])),"IKKE VALGT")</f>
        <v>IKKE VALGT</v>
      </c>
      <c r="C14" s="44"/>
      <c r="D14" s="45"/>
      <c r="E14" s="44"/>
      <c r="F14" s="45"/>
      <c r="G14" s="44"/>
      <c r="H14" s="45"/>
      <c r="I14" s="44"/>
      <c r="J14" s="45"/>
      <c r="K14" s="44"/>
      <c r="L14" s="45"/>
      <c r="M14" s="44"/>
      <c r="N14" s="45"/>
      <c r="O14" s="46"/>
    </row>
    <row r="15" spans="1:15">
      <c r="A15" s="46"/>
      <c r="B15" s="90" t="str" cm="1">
        <f t="array" ref="B15">IF(Tiltag!C3="BANEPROJEKT",IF(Tiltag!C10="X",TRANSPOSE(BANEFASE[Kolonne15])),"IKKE VALGT")</f>
        <v>IKKE VALGT</v>
      </c>
      <c r="C15" s="44"/>
      <c r="D15" s="45"/>
      <c r="E15" s="44"/>
      <c r="F15" s="45"/>
      <c r="G15" s="44"/>
      <c r="H15" s="45"/>
      <c r="I15" s="44"/>
      <c r="J15" s="45"/>
      <c r="K15" s="44"/>
      <c r="L15" s="45"/>
      <c r="M15" s="44"/>
      <c r="N15" s="45"/>
      <c r="O15" s="46"/>
    </row>
    <row r="16" spans="1:15">
      <c r="A16" s="46"/>
      <c r="B16" s="90" t="str" cm="1">
        <f t="array" ref="B16">IF(Tiltag!C3="BANEPROJEKT",IF(Tiltag!C10="X",TRANSPOSE(BANEFASE[Kolonne16])),"IKKE VALGT")</f>
        <v>IKKE VALGT</v>
      </c>
      <c r="C16" s="44"/>
      <c r="D16" s="45"/>
      <c r="E16" s="44"/>
      <c r="F16" s="45"/>
      <c r="G16" s="44"/>
      <c r="H16" s="45"/>
      <c r="I16" s="44"/>
      <c r="J16" s="45"/>
      <c r="K16" s="44"/>
      <c r="L16" s="45"/>
      <c r="M16" s="44"/>
      <c r="N16" s="45"/>
      <c r="O16" s="46"/>
    </row>
    <row r="17" spans="1:15" s="99" customFormat="1">
      <c r="A17" s="46"/>
      <c r="B17" s="102" t="s">
        <v>20</v>
      </c>
      <c r="C17" s="103"/>
      <c r="D17" s="103"/>
      <c r="E17" s="103"/>
      <c r="F17" s="103"/>
      <c r="G17" s="103"/>
      <c r="H17" s="103"/>
      <c r="I17" s="103"/>
      <c r="J17" s="103"/>
      <c r="K17" s="103"/>
      <c r="L17" s="103"/>
      <c r="M17" s="103"/>
      <c r="N17" s="103"/>
      <c r="O17" s="46"/>
    </row>
    <row r="18" spans="1:15">
      <c r="A18" s="46"/>
      <c r="B18" s="90" t="str" cm="1">
        <f t="array" ref="B18">IF(Tiltag!C3="BANEPROJEKT",IF(Tiltag!C11="X",TRANSPOSE(BANEFASE[Kolonne18])),"IKKE VALGT")</f>
        <v>IKKE VALGT</v>
      </c>
      <c r="C18" s="44"/>
      <c r="D18" s="45"/>
      <c r="E18" s="44"/>
      <c r="F18" s="45"/>
      <c r="G18" s="44"/>
      <c r="H18" s="45"/>
      <c r="I18" s="44"/>
      <c r="J18" s="45"/>
      <c r="K18" s="44"/>
      <c r="L18" s="45"/>
      <c r="M18" s="44"/>
      <c r="N18" s="45"/>
      <c r="O18" s="46"/>
    </row>
    <row r="19" spans="1:15">
      <c r="A19" s="46"/>
      <c r="B19" s="90" t="str" cm="1">
        <f t="array" ref="B19">IF(Tiltag!C3="BANEPROJEKT",IF(Tiltag!C11="X",TRANSPOSE(BANEFASE[Kolonne19])),"IKKE VALGT")</f>
        <v>IKKE VALGT</v>
      </c>
      <c r="C19" s="44"/>
      <c r="D19" s="45"/>
      <c r="E19" s="44"/>
      <c r="F19" s="45"/>
      <c r="G19" s="44"/>
      <c r="H19" s="45"/>
      <c r="I19" s="44"/>
      <c r="J19" s="45"/>
      <c r="K19" s="44"/>
      <c r="L19" s="45"/>
      <c r="M19" s="44"/>
      <c r="N19" s="45"/>
      <c r="O19" s="46"/>
    </row>
    <row r="20" spans="1:15" s="99" customFormat="1">
      <c r="A20" s="46"/>
      <c r="B20" s="102" t="s">
        <v>22</v>
      </c>
      <c r="C20" s="103"/>
      <c r="D20" s="103"/>
      <c r="E20" s="103"/>
      <c r="F20" s="103"/>
      <c r="G20" s="103"/>
      <c r="H20" s="103"/>
      <c r="I20" s="103"/>
      <c r="J20" s="103"/>
      <c r="K20" s="103"/>
      <c r="L20" s="103"/>
      <c r="M20" s="103"/>
      <c r="N20" s="103"/>
      <c r="O20" s="46"/>
    </row>
    <row r="21" spans="1:15">
      <c r="A21" s="46"/>
      <c r="B21" s="90" t="str" cm="1">
        <f t="array" ref="B21">IF(Tiltag!C3="BANEPROJEKT",IF(Tiltag!C12="X",TRANSPOSE(BANEFASE[Kolonne21])),"IKKE VALGT")</f>
        <v>IKKE VALGT</v>
      </c>
      <c r="C21" s="44"/>
      <c r="D21" s="45"/>
      <c r="E21" s="44"/>
      <c r="F21" s="45"/>
      <c r="G21" s="44"/>
      <c r="H21" s="45"/>
      <c r="I21" s="44"/>
      <c r="J21" s="45"/>
      <c r="K21" s="44"/>
      <c r="L21" s="45"/>
      <c r="M21" s="44"/>
      <c r="N21" s="45"/>
      <c r="O21" s="46"/>
    </row>
    <row r="22" spans="1:15">
      <c r="A22" s="46"/>
      <c r="B22" s="90" t="str" cm="1">
        <f t="array" ref="B22">IF(Tiltag!C3="BANEPROJEKT",IF(Tiltag!C12="X",TRANSPOSE(BANEFASE[Kolonne22])),"IKKE VALGT")</f>
        <v>IKKE VALGT</v>
      </c>
      <c r="C22" s="44"/>
      <c r="D22" s="45"/>
      <c r="E22" s="44"/>
      <c r="F22" s="45"/>
      <c r="G22" s="44"/>
      <c r="H22" s="45"/>
      <c r="I22" s="44"/>
      <c r="J22" s="45"/>
      <c r="K22" s="44"/>
      <c r="L22" s="45"/>
      <c r="M22" s="44"/>
      <c r="N22" s="45"/>
      <c r="O22" s="46"/>
    </row>
    <row r="23" spans="1:15">
      <c r="A23" s="46"/>
      <c r="B23" s="90" t="str" cm="1">
        <f t="array" ref="B23">IF(Tiltag!C3="BANEPROJEKT",IF(Tiltag!C12="X",TRANSPOSE(BANEFASE[Kolonne23])),"IKKE VALGT")</f>
        <v>IKKE VALGT</v>
      </c>
      <c r="C23" s="44"/>
      <c r="D23" s="45"/>
      <c r="E23" s="44"/>
      <c r="F23" s="45"/>
      <c r="G23" s="44"/>
      <c r="H23" s="45"/>
      <c r="I23" s="44"/>
      <c r="J23" s="45"/>
      <c r="K23" s="44"/>
      <c r="L23" s="45"/>
      <c r="M23" s="44"/>
      <c r="N23" s="45"/>
      <c r="O23" s="46"/>
    </row>
    <row r="24" spans="1:15">
      <c r="A24" s="46"/>
      <c r="B24" s="90" t="str" cm="1">
        <f t="array" ref="B24">IF(Tiltag!C3="BANEPROJEKT",IF(Tiltag!C12="X",TRANSPOSE(BANEFASE[Kolonne24])),"IKKE VALGT")</f>
        <v>IKKE VALGT</v>
      </c>
      <c r="C24" s="44"/>
      <c r="D24" s="45"/>
      <c r="E24" s="44"/>
      <c r="F24" s="45"/>
      <c r="G24" s="44"/>
      <c r="H24" s="45"/>
      <c r="I24" s="44"/>
      <c r="J24" s="45"/>
      <c r="K24" s="44"/>
      <c r="L24" s="45"/>
      <c r="M24" s="44"/>
      <c r="N24" s="45"/>
      <c r="O24" s="46"/>
    </row>
    <row r="25" spans="1:15" s="99" customFormat="1">
      <c r="A25" s="46"/>
      <c r="B25" s="102" t="s">
        <v>23</v>
      </c>
      <c r="C25" s="103"/>
      <c r="D25" s="103"/>
      <c r="E25" s="103"/>
      <c r="F25" s="103"/>
      <c r="G25" s="103"/>
      <c r="H25" s="103"/>
      <c r="I25" s="103"/>
      <c r="J25" s="103"/>
      <c r="K25" s="103"/>
      <c r="L25" s="103"/>
      <c r="M25" s="103"/>
      <c r="N25" s="103"/>
      <c r="O25" s="46"/>
    </row>
    <row r="26" spans="1:15">
      <c r="A26" s="46"/>
      <c r="B26" s="90" t="str" cm="1">
        <f t="array" ref="B26">IF(Tiltag!C3="BANEPROJEKT",IF(Tiltag!C13="X",TRANSPOSE(BANEFASE[Kolonne27])),"IKKE VALGT")</f>
        <v>IKKE VALGT</v>
      </c>
      <c r="C26" s="44"/>
      <c r="D26" s="45"/>
      <c r="E26" s="44"/>
      <c r="F26" s="45"/>
      <c r="G26" s="44"/>
      <c r="H26" s="45"/>
      <c r="I26" s="44"/>
      <c r="J26" s="45"/>
      <c r="K26" s="44"/>
      <c r="L26" s="45"/>
      <c r="M26" s="44"/>
      <c r="N26" s="45"/>
      <c r="O26" s="46"/>
    </row>
    <row r="27" spans="1:15">
      <c r="A27" s="46"/>
      <c r="B27" s="90" t="str" cm="1">
        <f t="array" ref="B27">IF(Tiltag!C3="BANEPROJEKT",IF(Tiltag!C13="X",TRANSPOSE(BANEFASE[Kolonne28])),"IKKE VALGT")</f>
        <v>IKKE VALGT</v>
      </c>
      <c r="C27" s="44"/>
      <c r="D27" s="45"/>
      <c r="E27" s="44"/>
      <c r="F27" s="45"/>
      <c r="G27" s="44"/>
      <c r="H27" s="45"/>
      <c r="I27" s="44"/>
      <c r="J27" s="45"/>
      <c r="K27" s="44"/>
      <c r="L27" s="45"/>
      <c r="M27" s="44"/>
      <c r="N27" s="45"/>
      <c r="O27" s="46"/>
    </row>
    <row r="28" spans="1:15">
      <c r="A28" s="46"/>
      <c r="B28" s="90" t="str" cm="1">
        <f t="array" ref="B28">IF(Tiltag!C3="BANEPROJEKT",IF(Tiltag!C13="X",TRANSPOSE(BANEFASE[Kolonne29])),"IKKE VALGT")</f>
        <v>IKKE VALGT</v>
      </c>
      <c r="C28" s="44"/>
      <c r="D28" s="45"/>
      <c r="E28" s="44"/>
      <c r="F28" s="45"/>
      <c r="G28" s="44"/>
      <c r="H28" s="45"/>
      <c r="I28" s="44"/>
      <c r="J28" s="45"/>
      <c r="K28" s="44"/>
      <c r="L28" s="45"/>
      <c r="M28" s="44"/>
      <c r="N28" s="45"/>
      <c r="O28" s="46"/>
    </row>
    <row r="29" spans="1:15">
      <c r="A29" s="46"/>
      <c r="B29" s="90" t="str" cm="1">
        <f t="array" ref="B29">IF(Tiltag!C3="BANEPROJEKT",IF(Tiltag!C13="X",TRANSPOSE(BANEFASE[Kolonne30])),"IKKE VALGT")</f>
        <v>IKKE VALGT</v>
      </c>
      <c r="C29" s="44"/>
      <c r="D29" s="45"/>
      <c r="E29" s="44"/>
      <c r="F29" s="45"/>
      <c r="G29" s="44"/>
      <c r="H29" s="45"/>
      <c r="I29" s="44"/>
      <c r="J29" s="45"/>
      <c r="K29" s="44"/>
      <c r="L29" s="45"/>
      <c r="M29" s="44"/>
      <c r="N29" s="45"/>
      <c r="O29" s="46"/>
    </row>
    <row r="30" spans="1:15" s="99" customFormat="1">
      <c r="A30" s="46"/>
      <c r="B30" s="102" t="s">
        <v>24</v>
      </c>
      <c r="C30" s="103"/>
      <c r="D30" s="103"/>
      <c r="E30" s="103"/>
      <c r="F30" s="103"/>
      <c r="G30" s="103"/>
      <c r="H30" s="103"/>
      <c r="I30" s="103"/>
      <c r="J30" s="103"/>
      <c r="K30" s="103"/>
      <c r="L30" s="103"/>
      <c r="M30" s="103"/>
      <c r="N30" s="103"/>
      <c r="O30" s="46"/>
    </row>
    <row r="31" spans="1:15">
      <c r="A31" s="46"/>
      <c r="B31" s="90" t="str" cm="1">
        <f t="array" ref="B31">IF(Tiltag!C3="BANEPROJEKT",IF(Tiltag!C14="X",TRANSPOSE(BANEFASE[Kolonne32])),"IKKE VALGT")</f>
        <v>IKKE VALGT</v>
      </c>
      <c r="C31" s="44"/>
      <c r="D31" s="45"/>
      <c r="E31" s="44"/>
      <c r="F31" s="45"/>
      <c r="G31" s="44"/>
      <c r="H31" s="45"/>
      <c r="I31" s="44"/>
      <c r="J31" s="45"/>
      <c r="K31" s="44"/>
      <c r="L31" s="45"/>
      <c r="M31" s="44"/>
      <c r="N31" s="45"/>
      <c r="O31" s="46"/>
    </row>
    <row r="32" spans="1:15">
      <c r="A32" s="46"/>
      <c r="B32" s="46"/>
      <c r="C32" s="46"/>
      <c r="D32" s="46"/>
      <c r="E32" s="46"/>
      <c r="F32" s="46"/>
      <c r="G32" s="46"/>
      <c r="H32" s="46"/>
      <c r="I32" s="46"/>
      <c r="J32" s="46"/>
      <c r="K32" s="46"/>
      <c r="L32" s="46"/>
      <c r="M32" s="46"/>
      <c r="N32" s="46"/>
      <c r="O32" s="46"/>
    </row>
    <row r="33" spans="1:15">
      <c r="A33" s="46"/>
      <c r="B33" s="46"/>
      <c r="C33" s="46"/>
      <c r="D33" s="46"/>
      <c r="E33" s="46"/>
      <c r="F33" s="46"/>
      <c r="G33" s="46"/>
      <c r="H33" s="46"/>
      <c r="I33" s="46"/>
      <c r="J33" s="46"/>
      <c r="K33" s="46"/>
      <c r="L33" s="46"/>
      <c r="M33" s="46"/>
      <c r="N33" s="46"/>
      <c r="O33" s="46"/>
    </row>
    <row r="34" spans="1:15" s="46" customFormat="1"/>
  </sheetData>
  <mergeCells count="1">
    <mergeCell ref="B1:C1"/>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A9C8F-E29D-4000-A26D-37808DDFB599}">
  <sheetPr codeName="Ark7"/>
  <dimension ref="A1:J34"/>
  <sheetViews>
    <sheetView zoomScale="60" zoomScaleNormal="60" workbookViewId="0">
      <pane xSplit="2" ySplit="2" topLeftCell="C3" activePane="bottomRight" state="frozen"/>
      <selection pane="topRight" activeCell="C1" sqref="C1"/>
      <selection pane="bottomLeft" activeCell="A3" sqref="A3"/>
      <selection pane="bottomRight"/>
    </sheetView>
  </sheetViews>
  <sheetFormatPr defaultColWidth="0" defaultRowHeight="14.5" zeroHeight="1"/>
  <cols>
    <col min="1" max="1" width="8.7265625" customWidth="1"/>
    <col min="2" max="2" width="36.7265625" customWidth="1"/>
    <col min="3" max="3" width="69.1796875" customWidth="1"/>
    <col min="4" max="4" width="52" hidden="1" customWidth="1"/>
    <col min="5" max="5" width="54.453125" customWidth="1"/>
    <col min="6" max="6" width="41.54296875" customWidth="1"/>
    <col min="7" max="7" width="43.81640625" customWidth="1"/>
    <col min="8" max="8" width="55.453125" customWidth="1"/>
    <col min="9" max="9" width="8.7265625" customWidth="1"/>
    <col min="10" max="10" width="0" hidden="1" customWidth="1"/>
    <col min="11" max="16384" width="8.7265625" hidden="1"/>
  </cols>
  <sheetData>
    <row r="1" spans="1:9" ht="70.5">
      <c r="A1" s="46"/>
      <c r="B1" s="83" t="s">
        <v>25</v>
      </c>
      <c r="D1" s="46"/>
      <c r="E1" s="46"/>
      <c r="F1" s="46"/>
      <c r="G1" s="46"/>
      <c r="H1" s="46"/>
      <c r="I1" s="46"/>
    </row>
    <row r="2" spans="1:9" s="91" customFormat="1" ht="20">
      <c r="A2" s="93"/>
      <c r="B2" s="94" t="s">
        <v>3</v>
      </c>
      <c r="C2" s="94" t="s">
        <v>26</v>
      </c>
      <c r="D2" s="94" t="s">
        <v>27</v>
      </c>
      <c r="E2" s="94" t="s">
        <v>45</v>
      </c>
      <c r="F2" s="94" t="s">
        <v>46</v>
      </c>
      <c r="G2" s="94" t="s">
        <v>47</v>
      </c>
      <c r="H2" s="94" t="s">
        <v>48</v>
      </c>
      <c r="I2" s="93"/>
    </row>
    <row r="3" spans="1:9" s="99" customFormat="1">
      <c r="A3" s="46"/>
      <c r="B3" s="102" t="str" cm="1">
        <f t="array" ref="B3">IF(Tiltag!C3="ORGANISATORISKE VÆRKTØJER",IF(Tiltag!C7="X",TRANSPOSE(ORGFASE[Kolonne2])),"IKKE VALGT")</f>
        <v>IKKE VALGT</v>
      </c>
      <c r="C3" s="104"/>
      <c r="D3" s="104"/>
      <c r="E3" s="104"/>
      <c r="F3" s="104"/>
      <c r="G3" s="104"/>
      <c r="H3" s="104"/>
      <c r="I3" s="46"/>
    </row>
    <row r="4" spans="1:9" s="99" customFormat="1">
      <c r="A4" s="46"/>
      <c r="B4" s="102" t="str" cm="1">
        <f t="array" ref="B4">IF(Tiltag!C3="ORGANISATORISKE VÆRKTØJER",IF(Tiltag!C8="X",TRANSPOSE(ORGFASE[Kolonne3])),"IKKE VALGT")</f>
        <v>IKKE VALGT</v>
      </c>
      <c r="C4" s="104"/>
      <c r="D4" s="104"/>
      <c r="E4" s="104"/>
      <c r="F4" s="104"/>
      <c r="G4" s="104"/>
      <c r="H4" s="104"/>
      <c r="I4" s="46"/>
    </row>
    <row r="5" spans="1:9" s="99" customFormat="1">
      <c r="A5" s="46"/>
      <c r="B5" s="102" t="str" cm="1">
        <f t="array" ref="B5">IF(Tiltag!C3="ORGANISATORISKE VÆRKTØJER",IF(Tiltag!C9="X",TRANSPOSE(ORGFASE[Kolonne4])),"IKKE VALGT")</f>
        <v>IKKE VALGT</v>
      </c>
      <c r="C5" s="104"/>
      <c r="D5" s="104"/>
      <c r="E5" s="104"/>
      <c r="F5" s="104"/>
      <c r="G5" s="104"/>
      <c r="H5" s="104"/>
      <c r="I5" s="46"/>
    </row>
    <row r="6" spans="1:9" s="99" customFormat="1">
      <c r="A6" s="46"/>
      <c r="B6" s="102" t="str" cm="1">
        <f t="array" ref="B6">IF(Tiltag!C3="ORGANISATORISKE VÆRKTØJER",IF(Tiltag!C10="X",TRANSPOSE(ORGFASE[Kolonne5])),"IKKE VALGT")</f>
        <v>IKKE VALGT</v>
      </c>
      <c r="C6" s="104"/>
      <c r="D6" s="104"/>
      <c r="E6" s="104"/>
      <c r="F6" s="104"/>
      <c r="G6" s="104"/>
      <c r="H6" s="104"/>
      <c r="I6" s="46"/>
    </row>
    <row r="7" spans="1:9" s="99" customFormat="1">
      <c r="A7" s="46"/>
      <c r="B7" s="102" t="str" cm="1">
        <f t="array" ref="B7">IF(Tiltag!C3="ORGANISATORISKE VÆRKTØJER",IF(Tiltag!C11="X",TRANSPOSE(ORGFASE[Kolonne6])),"IKKE VALGT")</f>
        <v>IKKE VALGT</v>
      </c>
      <c r="C7" s="104"/>
      <c r="D7" s="104"/>
      <c r="E7" s="104"/>
      <c r="F7" s="104"/>
      <c r="G7" s="104"/>
      <c r="H7" s="104"/>
      <c r="I7" s="46"/>
    </row>
    <row r="8" spans="1:9">
      <c r="A8" s="46"/>
      <c r="B8" s="46"/>
      <c r="C8" s="46"/>
      <c r="D8" s="46"/>
      <c r="E8" s="46"/>
      <c r="F8" s="46"/>
      <c r="G8" s="46"/>
      <c r="H8" s="46"/>
      <c r="I8" s="46"/>
    </row>
    <row r="9" spans="1:9">
      <c r="A9" s="46"/>
      <c r="B9" s="46"/>
      <c r="C9" s="46"/>
      <c r="D9" s="46"/>
      <c r="E9" s="46"/>
      <c r="F9" s="46"/>
      <c r="G9" s="46"/>
      <c r="H9" s="46"/>
      <c r="I9" s="46"/>
    </row>
    <row r="10" spans="1:9">
      <c r="A10" s="46"/>
      <c r="B10" s="46"/>
      <c r="C10" s="46"/>
      <c r="D10" s="46"/>
      <c r="E10" s="46"/>
      <c r="F10" s="46"/>
      <c r="G10" s="46"/>
      <c r="H10" s="46"/>
      <c r="I10" s="46"/>
    </row>
    <row r="11" spans="1:9">
      <c r="A11" s="46"/>
      <c r="B11" s="46"/>
      <c r="C11" s="46"/>
      <c r="D11" s="46"/>
      <c r="E11" s="46"/>
      <c r="F11" s="46"/>
      <c r="G11" s="46"/>
      <c r="H11" s="46"/>
      <c r="I11" s="46"/>
    </row>
    <row r="12" spans="1:9">
      <c r="A12" s="46"/>
      <c r="B12" s="46"/>
      <c r="C12" s="46"/>
      <c r="D12" s="46"/>
      <c r="E12" s="46"/>
      <c r="F12" s="46"/>
      <c r="G12" s="46"/>
      <c r="H12" s="46"/>
      <c r="I12" s="46"/>
    </row>
    <row r="13" spans="1:9">
      <c r="A13" s="46"/>
      <c r="B13" s="46"/>
      <c r="C13" s="46"/>
      <c r="D13" s="46"/>
      <c r="E13" s="46"/>
      <c r="F13" s="46"/>
      <c r="G13" s="46"/>
      <c r="H13" s="46"/>
      <c r="I13" s="46"/>
    </row>
    <row r="14" spans="1:9">
      <c r="A14" s="46"/>
      <c r="B14" s="46"/>
      <c r="C14" s="46"/>
      <c r="D14" s="46"/>
      <c r="E14" s="46"/>
      <c r="F14" s="46"/>
      <c r="G14" s="46"/>
      <c r="H14" s="46"/>
      <c r="I14" s="46"/>
    </row>
    <row r="15" spans="1:9">
      <c r="A15" s="46"/>
      <c r="B15" s="46"/>
      <c r="C15" s="46"/>
      <c r="D15" s="46"/>
      <c r="E15" s="46"/>
      <c r="F15" s="46"/>
      <c r="G15" s="46"/>
      <c r="H15" s="46"/>
      <c r="I15" s="46"/>
    </row>
    <row r="16" spans="1:9">
      <c r="A16" s="46"/>
      <c r="B16" s="46"/>
      <c r="C16" s="46"/>
      <c r="D16" s="46"/>
      <c r="E16" s="46"/>
      <c r="F16" s="46"/>
      <c r="G16" s="46"/>
      <c r="H16" s="46"/>
      <c r="I16" s="46"/>
    </row>
    <row r="17" spans="1:9">
      <c r="A17" s="46"/>
      <c r="B17" s="46"/>
      <c r="C17" s="46"/>
      <c r="D17" s="46"/>
      <c r="E17" s="46"/>
      <c r="F17" s="46"/>
      <c r="G17" s="46"/>
      <c r="H17" s="46"/>
      <c r="I17" s="46"/>
    </row>
    <row r="18" spans="1:9">
      <c r="A18" s="46"/>
      <c r="B18" s="46"/>
      <c r="C18" s="46"/>
      <c r="D18" s="46"/>
      <c r="E18" s="46"/>
      <c r="F18" s="46"/>
      <c r="G18" s="46"/>
      <c r="H18" s="46"/>
      <c r="I18" s="46"/>
    </row>
    <row r="19" spans="1:9">
      <c r="A19" s="46"/>
      <c r="B19" s="46"/>
      <c r="C19" s="46"/>
      <c r="D19" s="46"/>
      <c r="E19" s="46"/>
      <c r="F19" s="46"/>
      <c r="G19" s="46"/>
      <c r="H19" s="46"/>
      <c r="I19" s="46"/>
    </row>
    <row r="20" spans="1:9">
      <c r="A20" s="46"/>
      <c r="B20" s="46"/>
      <c r="C20" s="46"/>
      <c r="D20" s="46"/>
      <c r="E20" s="46"/>
      <c r="F20" s="46"/>
      <c r="G20" s="46"/>
      <c r="H20" s="46"/>
      <c r="I20" s="46"/>
    </row>
    <row r="21" spans="1:9">
      <c r="A21" s="46"/>
      <c r="B21" s="46"/>
      <c r="C21" s="46"/>
      <c r="D21" s="46"/>
      <c r="E21" s="46"/>
      <c r="F21" s="46"/>
      <c r="G21" s="46"/>
      <c r="H21" s="46"/>
      <c r="I21" s="46"/>
    </row>
    <row r="22" spans="1:9">
      <c r="A22" s="46"/>
      <c r="B22" s="46"/>
      <c r="C22" s="46"/>
      <c r="D22" s="46"/>
      <c r="E22" s="46"/>
      <c r="F22" s="46"/>
      <c r="G22" s="46"/>
      <c r="H22" s="46"/>
      <c r="I22" s="46"/>
    </row>
    <row r="23" spans="1:9">
      <c r="A23" s="46"/>
      <c r="B23" s="46"/>
      <c r="C23" s="46"/>
      <c r="D23" s="46"/>
      <c r="E23" s="46"/>
      <c r="F23" s="46"/>
      <c r="G23" s="46"/>
      <c r="H23" s="46"/>
      <c r="I23" s="46"/>
    </row>
    <row r="24" spans="1:9">
      <c r="A24" s="46"/>
      <c r="B24" s="46"/>
      <c r="C24" s="46"/>
      <c r="D24" s="46"/>
      <c r="E24" s="46"/>
      <c r="F24" s="46"/>
      <c r="G24" s="46"/>
      <c r="H24" s="46"/>
      <c r="I24" s="46"/>
    </row>
    <row r="25" spans="1:9">
      <c r="A25" s="46"/>
      <c r="B25" s="46"/>
      <c r="C25" s="46"/>
      <c r="D25" s="46"/>
      <c r="E25" s="46"/>
      <c r="F25" s="46"/>
      <c r="G25" s="46"/>
      <c r="H25" s="46"/>
      <c r="I25" s="46"/>
    </row>
    <row r="26" spans="1:9">
      <c r="A26" s="46"/>
      <c r="B26" s="46"/>
      <c r="C26" s="46"/>
      <c r="D26" s="46"/>
      <c r="E26" s="46"/>
      <c r="F26" s="46"/>
      <c r="G26" s="46"/>
      <c r="H26" s="46"/>
      <c r="I26" s="46"/>
    </row>
    <row r="27" spans="1:9">
      <c r="A27" s="46"/>
      <c r="B27" s="46"/>
      <c r="C27" s="46"/>
      <c r="D27" s="46"/>
      <c r="E27" s="46"/>
      <c r="F27" s="46"/>
      <c r="G27" s="46"/>
      <c r="H27" s="46"/>
      <c r="I27" s="46"/>
    </row>
    <row r="28" spans="1:9">
      <c r="A28" s="46"/>
      <c r="B28" s="46"/>
      <c r="C28" s="46"/>
      <c r="D28" s="46"/>
      <c r="E28" s="46"/>
      <c r="F28" s="46"/>
      <c r="G28" s="46"/>
      <c r="H28" s="46"/>
      <c r="I28" s="46"/>
    </row>
    <row r="29" spans="1:9">
      <c r="A29" s="46"/>
      <c r="B29" s="46"/>
      <c r="C29" s="46"/>
      <c r="D29" s="46"/>
      <c r="E29" s="46"/>
      <c r="F29" s="46"/>
      <c r="G29" s="46"/>
      <c r="H29" s="46"/>
      <c r="I29" s="46"/>
    </row>
    <row r="30" spans="1:9">
      <c r="A30" s="46"/>
      <c r="B30" s="46"/>
      <c r="C30" s="46"/>
      <c r="D30" s="46"/>
      <c r="E30" s="46"/>
      <c r="F30" s="46"/>
      <c r="G30" s="46"/>
      <c r="H30" s="46"/>
      <c r="I30" s="46"/>
    </row>
    <row r="31" spans="1:9">
      <c r="A31" s="46"/>
      <c r="B31" s="46"/>
      <c r="C31" s="46"/>
      <c r="D31" s="46"/>
      <c r="E31" s="46"/>
      <c r="F31" s="46"/>
      <c r="G31" s="46"/>
      <c r="H31" s="46"/>
      <c r="I31" s="46"/>
    </row>
    <row r="32" spans="1:9">
      <c r="A32" s="46"/>
      <c r="B32" s="46"/>
      <c r="C32" s="46"/>
      <c r="D32" s="46"/>
      <c r="E32" s="46"/>
      <c r="F32" s="46"/>
      <c r="G32" s="46"/>
      <c r="H32" s="46"/>
      <c r="I32" s="46"/>
    </row>
    <row r="33" spans="1:9">
      <c r="A33" s="46"/>
      <c r="B33" s="46"/>
      <c r="C33" s="46"/>
      <c r="D33" s="46"/>
      <c r="E33" s="46"/>
      <c r="F33" s="46"/>
      <c r="G33" s="46"/>
      <c r="H33" s="46"/>
      <c r="I33" s="46"/>
    </row>
    <row r="34" spans="1:9">
      <c r="A34" s="46"/>
      <c r="B34" s="46"/>
      <c r="C34" s="46"/>
      <c r="D34" s="46"/>
      <c r="E34" s="46"/>
      <c r="F34" s="46"/>
      <c r="G34" s="46"/>
      <c r="H34" s="46"/>
      <c r="I34" s="46"/>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3B9447-3A1E-426A-BFA5-EB95EA68F024}">
  <sheetPr codeName="Ark8"/>
  <dimension ref="A1:AJ16"/>
  <sheetViews>
    <sheetView topLeftCell="W1" zoomScale="70" zoomScaleNormal="70" workbookViewId="0">
      <selection activeCell="Z3" sqref="Z3"/>
    </sheetView>
  </sheetViews>
  <sheetFormatPr defaultRowHeight="14.5"/>
  <cols>
    <col min="2" max="2" width="130.81640625" customWidth="1"/>
    <col min="3" max="3" width="15.453125" customWidth="1"/>
    <col min="4" max="11" width="16" customWidth="1"/>
    <col min="12" max="12" width="17.453125" customWidth="1"/>
    <col min="13" max="13" width="16.81640625" customWidth="1"/>
    <col min="14" max="21" width="17.453125" customWidth="1"/>
    <col min="22" max="22" width="17.7265625" customWidth="1"/>
    <col min="23" max="23" width="17.453125" customWidth="1"/>
    <col min="24" max="32" width="17.7265625" customWidth="1"/>
    <col min="33" max="33" width="17.453125" customWidth="1"/>
    <col min="34" max="36" width="17.7265625" customWidth="1"/>
  </cols>
  <sheetData>
    <row r="1" spans="1:36">
      <c r="B1" t="s">
        <v>49</v>
      </c>
      <c r="C1" t="s">
        <v>50</v>
      </c>
      <c r="D1" t="s">
        <v>51</v>
      </c>
      <c r="E1" t="s">
        <v>52</v>
      </c>
      <c r="F1" t="s">
        <v>53</v>
      </c>
      <c r="G1" t="s">
        <v>54</v>
      </c>
      <c r="H1" t="s">
        <v>55</v>
      </c>
      <c r="I1" t="s">
        <v>56</v>
      </c>
      <c r="J1" t="s">
        <v>57</v>
      </c>
      <c r="K1" t="s">
        <v>58</v>
      </c>
      <c r="L1" t="s">
        <v>59</v>
      </c>
      <c r="M1" t="s">
        <v>60</v>
      </c>
      <c r="N1" t="s">
        <v>61</v>
      </c>
      <c r="O1" t="s">
        <v>62</v>
      </c>
      <c r="P1" t="s">
        <v>63</v>
      </c>
      <c r="Q1" t="s">
        <v>64</v>
      </c>
      <c r="R1" t="s">
        <v>65</v>
      </c>
      <c r="S1" t="s">
        <v>66</v>
      </c>
      <c r="T1" t="s">
        <v>67</v>
      </c>
      <c r="U1" t="s">
        <v>68</v>
      </c>
      <c r="V1" t="s">
        <v>69</v>
      </c>
      <c r="W1" t="s">
        <v>70</v>
      </c>
      <c r="X1" t="s">
        <v>71</v>
      </c>
      <c r="Y1" t="s">
        <v>72</v>
      </c>
      <c r="Z1" t="s">
        <v>73</v>
      </c>
      <c r="AA1" t="s">
        <v>74</v>
      </c>
      <c r="AB1" t="s">
        <v>75</v>
      </c>
      <c r="AC1" t="s">
        <v>76</v>
      </c>
      <c r="AD1" t="s">
        <v>77</v>
      </c>
      <c r="AE1" t="s">
        <v>78</v>
      </c>
      <c r="AF1" t="s">
        <v>79</v>
      </c>
      <c r="AG1" t="s">
        <v>80</v>
      </c>
      <c r="AH1" t="s">
        <v>81</v>
      </c>
      <c r="AI1" t="s">
        <v>82</v>
      </c>
      <c r="AJ1" t="s">
        <v>83</v>
      </c>
    </row>
    <row r="2" spans="1:36" ht="75">
      <c r="A2" s="112"/>
      <c r="B2" s="1"/>
      <c r="C2" s="2" t="s">
        <v>11</v>
      </c>
      <c r="D2" s="4" t="s">
        <v>84</v>
      </c>
      <c r="E2" s="8" t="s">
        <v>13</v>
      </c>
      <c r="F2" s="4" t="s">
        <v>85</v>
      </c>
      <c r="G2" s="4" t="s">
        <v>86</v>
      </c>
      <c r="H2" s="4" t="s">
        <v>87</v>
      </c>
      <c r="I2" s="4" t="s">
        <v>88</v>
      </c>
      <c r="J2" s="11" t="s">
        <v>89</v>
      </c>
      <c r="K2" s="8" t="s">
        <v>15</v>
      </c>
      <c r="L2" s="12" t="s">
        <v>439</v>
      </c>
      <c r="M2" s="13" t="s">
        <v>90</v>
      </c>
      <c r="N2" s="8" t="s">
        <v>16</v>
      </c>
      <c r="O2" s="4" t="s">
        <v>91</v>
      </c>
      <c r="P2" s="16" t="s">
        <v>92</v>
      </c>
      <c r="Q2" s="16" t="s">
        <v>93</v>
      </c>
      <c r="R2" s="16" t="s">
        <v>94</v>
      </c>
      <c r="S2" s="8" t="s">
        <v>18</v>
      </c>
      <c r="T2" s="4" t="s">
        <v>425</v>
      </c>
      <c r="U2" s="4" t="s">
        <v>95</v>
      </c>
      <c r="V2" s="8" t="s">
        <v>20</v>
      </c>
      <c r="W2" s="4" t="s">
        <v>96</v>
      </c>
      <c r="X2" s="8" t="s">
        <v>22</v>
      </c>
      <c r="Y2" s="4" t="s">
        <v>97</v>
      </c>
      <c r="Z2" s="4" t="s">
        <v>98</v>
      </c>
      <c r="AA2" s="4" t="s">
        <v>99</v>
      </c>
      <c r="AB2" s="4" t="s">
        <v>100</v>
      </c>
      <c r="AC2" s="13" t="s">
        <v>101</v>
      </c>
      <c r="AD2" s="19" t="s">
        <v>23</v>
      </c>
      <c r="AE2" s="4" t="s">
        <v>102</v>
      </c>
      <c r="AF2" s="4" t="s">
        <v>103</v>
      </c>
      <c r="AG2" s="11" t="s">
        <v>104</v>
      </c>
      <c r="AH2" s="11" t="s">
        <v>105</v>
      </c>
      <c r="AI2" s="15" t="s">
        <v>24</v>
      </c>
      <c r="AJ2" s="4" t="s">
        <v>106</v>
      </c>
    </row>
    <row r="3" spans="1:36" ht="409.5">
      <c r="A3" s="113"/>
      <c r="B3" s="1" t="s">
        <v>26</v>
      </c>
      <c r="C3" s="3"/>
      <c r="D3" s="5" t="s">
        <v>433</v>
      </c>
      <c r="E3" s="9"/>
      <c r="F3" s="5" t="s">
        <v>108</v>
      </c>
      <c r="G3" s="5" t="s">
        <v>109</v>
      </c>
      <c r="H3" s="5" t="s">
        <v>437</v>
      </c>
      <c r="I3" s="5" t="s">
        <v>111</v>
      </c>
      <c r="J3" s="5" t="s">
        <v>112</v>
      </c>
      <c r="K3" s="9"/>
      <c r="L3" s="5" t="s">
        <v>440</v>
      </c>
      <c r="M3" s="14"/>
      <c r="N3" s="9"/>
      <c r="O3" s="5" t="s">
        <v>442</v>
      </c>
      <c r="P3" s="5" t="s">
        <v>443</v>
      </c>
      <c r="Q3" s="5" t="s">
        <v>446</v>
      </c>
      <c r="R3" s="5" t="s">
        <v>447</v>
      </c>
      <c r="S3" s="9"/>
      <c r="T3" s="5" t="s">
        <v>426</v>
      </c>
      <c r="U3" s="5" t="s">
        <v>422</v>
      </c>
      <c r="V3" s="9"/>
      <c r="W3" s="5" t="s">
        <v>114</v>
      </c>
      <c r="X3" s="9"/>
      <c r="Y3" s="7" t="s">
        <v>115</v>
      </c>
      <c r="Z3" s="7" t="s">
        <v>115</v>
      </c>
      <c r="AA3" s="5" t="s">
        <v>116</v>
      </c>
      <c r="AB3" s="5" t="s">
        <v>117</v>
      </c>
      <c r="AC3" s="14"/>
      <c r="AD3" s="19"/>
      <c r="AE3" s="5" t="s">
        <v>118</v>
      </c>
      <c r="AF3" s="5" t="s">
        <v>119</v>
      </c>
      <c r="AG3" s="7" t="s">
        <v>120</v>
      </c>
      <c r="AH3" s="5" t="s">
        <v>121</v>
      </c>
      <c r="AI3" s="9"/>
      <c r="AJ3" s="5" t="s">
        <v>122</v>
      </c>
    </row>
    <row r="4" spans="1:36" ht="273">
      <c r="A4" s="113"/>
      <c r="B4" s="1" t="s">
        <v>27</v>
      </c>
      <c r="C4" s="3"/>
      <c r="D4" s="10" t="s">
        <v>123</v>
      </c>
      <c r="E4" s="9"/>
      <c r="F4" s="5" t="s">
        <v>435</v>
      </c>
      <c r="G4" s="5" t="s">
        <v>436</v>
      </c>
      <c r="H4" s="10" t="s">
        <v>126</v>
      </c>
      <c r="I4" s="5" t="s">
        <v>127</v>
      </c>
      <c r="J4" s="10" t="s">
        <v>128</v>
      </c>
      <c r="K4" s="9"/>
      <c r="L4" s="10" t="s">
        <v>441</v>
      </c>
      <c r="M4" s="14"/>
      <c r="N4" s="15"/>
      <c r="O4" s="10" t="s">
        <v>129</v>
      </c>
      <c r="P4" s="10" t="s">
        <v>129</v>
      </c>
      <c r="Q4" s="10" t="s">
        <v>129</v>
      </c>
      <c r="R4" s="10" t="s">
        <v>129</v>
      </c>
      <c r="S4" s="15"/>
      <c r="T4" s="10" t="s">
        <v>129</v>
      </c>
      <c r="U4" s="10" t="s">
        <v>129</v>
      </c>
      <c r="V4" s="15"/>
      <c r="W4" s="10" t="s">
        <v>129</v>
      </c>
      <c r="X4" s="15"/>
      <c r="Y4" s="10" t="s">
        <v>129</v>
      </c>
      <c r="Z4" s="10" t="s">
        <v>129</v>
      </c>
      <c r="AA4" s="10" t="s">
        <v>129</v>
      </c>
      <c r="AB4" s="10" t="s">
        <v>129</v>
      </c>
      <c r="AC4" s="3"/>
      <c r="AD4" s="19"/>
      <c r="AE4" s="6" t="s">
        <v>2</v>
      </c>
      <c r="AF4" s="7" t="s">
        <v>2</v>
      </c>
      <c r="AG4" s="7" t="s">
        <v>2</v>
      </c>
      <c r="AH4" s="7" t="s">
        <v>2</v>
      </c>
      <c r="AI4" s="15"/>
      <c r="AJ4" s="10" t="s">
        <v>130</v>
      </c>
    </row>
    <row r="5" spans="1:36" ht="409.5">
      <c r="B5" s="1" t="s">
        <v>28</v>
      </c>
      <c r="C5" s="3"/>
      <c r="D5" s="5" t="s">
        <v>131</v>
      </c>
      <c r="E5" s="9"/>
      <c r="F5" s="5" t="s">
        <v>132</v>
      </c>
      <c r="G5" s="5" t="s">
        <v>133</v>
      </c>
      <c r="H5" s="5" t="s">
        <v>134</v>
      </c>
      <c r="I5" s="5" t="s">
        <v>438</v>
      </c>
      <c r="J5" s="5" t="s">
        <v>136</v>
      </c>
      <c r="K5" s="9"/>
      <c r="L5" s="5" t="s">
        <v>137</v>
      </c>
      <c r="M5" s="14"/>
      <c r="N5" s="9"/>
      <c r="O5" s="5" t="s">
        <v>138</v>
      </c>
      <c r="P5" s="5" t="s">
        <v>444</v>
      </c>
      <c r="Q5" s="7" t="s">
        <v>139</v>
      </c>
      <c r="R5" s="5" t="s">
        <v>140</v>
      </c>
      <c r="S5" s="9"/>
      <c r="T5" s="5" t="s">
        <v>141</v>
      </c>
      <c r="U5" s="5" t="s">
        <v>142</v>
      </c>
      <c r="V5" s="9"/>
      <c r="W5" s="5" t="s">
        <v>143</v>
      </c>
      <c r="X5" s="9"/>
      <c r="Y5" s="5" t="s">
        <v>144</v>
      </c>
      <c r="Z5" s="5" t="s">
        <v>144</v>
      </c>
      <c r="AA5" s="5" t="s">
        <v>144</v>
      </c>
      <c r="AB5" s="5" t="s">
        <v>144</v>
      </c>
      <c r="AC5" s="14"/>
      <c r="AD5" s="19"/>
      <c r="AE5" s="7" t="s">
        <v>2</v>
      </c>
      <c r="AF5" s="10" t="s">
        <v>145</v>
      </c>
      <c r="AG5" s="10" t="s">
        <v>146</v>
      </c>
      <c r="AH5" s="10" t="s">
        <v>147</v>
      </c>
      <c r="AI5" s="9"/>
      <c r="AJ5" s="5" t="s">
        <v>148</v>
      </c>
    </row>
    <row r="6" spans="1:36" ht="403">
      <c r="B6" s="1" t="s">
        <v>29</v>
      </c>
      <c r="C6" s="3"/>
      <c r="D6" s="5" t="s">
        <v>434</v>
      </c>
      <c r="E6" s="9"/>
      <c r="F6" s="5" t="s">
        <v>149</v>
      </c>
      <c r="G6" s="5" t="s">
        <v>150</v>
      </c>
      <c r="H6" s="5" t="s">
        <v>151</v>
      </c>
      <c r="I6" s="5" t="s">
        <v>152</v>
      </c>
      <c r="J6" s="5" t="s">
        <v>153</v>
      </c>
      <c r="K6" s="9"/>
      <c r="L6" s="5" t="s">
        <v>154</v>
      </c>
      <c r="M6" s="14"/>
      <c r="N6" s="9"/>
      <c r="O6" s="5" t="s">
        <v>155</v>
      </c>
      <c r="P6" s="5" t="s">
        <v>156</v>
      </c>
      <c r="Q6" s="5" t="s">
        <v>157</v>
      </c>
      <c r="R6" s="5" t="s">
        <v>158</v>
      </c>
      <c r="S6" s="9"/>
      <c r="T6" s="5" t="s">
        <v>159</v>
      </c>
      <c r="U6" s="5" t="s">
        <v>160</v>
      </c>
      <c r="V6" s="9"/>
      <c r="W6" s="5" t="s">
        <v>161</v>
      </c>
      <c r="X6" s="9"/>
      <c r="Y6" s="5" t="s">
        <v>162</v>
      </c>
      <c r="Z6" s="5" t="s">
        <v>162</v>
      </c>
      <c r="AA6" s="5" t="s">
        <v>162</v>
      </c>
      <c r="AB6" s="5" t="s">
        <v>162</v>
      </c>
      <c r="AC6" s="14"/>
      <c r="AD6" s="19"/>
      <c r="AE6" s="7" t="s">
        <v>2</v>
      </c>
      <c r="AF6" s="5" t="s">
        <v>163</v>
      </c>
      <c r="AG6" s="5" t="s">
        <v>163</v>
      </c>
      <c r="AH6" s="5" t="s">
        <v>163</v>
      </c>
      <c r="AI6" s="9"/>
      <c r="AJ6" s="5" t="s">
        <v>164</v>
      </c>
    </row>
    <row r="7" spans="1:36" ht="364">
      <c r="B7" s="1" t="s">
        <v>30</v>
      </c>
      <c r="C7" s="3"/>
      <c r="D7" s="5" t="s">
        <v>165</v>
      </c>
      <c r="E7" s="9"/>
      <c r="F7" s="5" t="s">
        <v>166</v>
      </c>
      <c r="G7" s="5" t="s">
        <v>167</v>
      </c>
      <c r="H7" s="5" t="s">
        <v>168</v>
      </c>
      <c r="I7" s="5" t="s">
        <v>169</v>
      </c>
      <c r="J7" s="5" t="s">
        <v>170</v>
      </c>
      <c r="K7" s="9"/>
      <c r="L7" s="5" t="s">
        <v>171</v>
      </c>
      <c r="M7" s="14"/>
      <c r="N7" s="9"/>
      <c r="O7" s="5" t="s">
        <v>172</v>
      </c>
      <c r="P7" s="5" t="s">
        <v>445</v>
      </c>
      <c r="Q7" s="7" t="s">
        <v>173</v>
      </c>
      <c r="R7" s="5" t="s">
        <v>174</v>
      </c>
      <c r="S7" s="9"/>
      <c r="T7" s="5" t="s">
        <v>175</v>
      </c>
      <c r="U7" s="5" t="s">
        <v>176</v>
      </c>
      <c r="V7" s="9"/>
      <c r="W7" s="5" t="s">
        <v>177</v>
      </c>
      <c r="X7" s="9"/>
      <c r="Y7" s="7" t="s">
        <v>173</v>
      </c>
      <c r="Z7" s="7" t="s">
        <v>173</v>
      </c>
      <c r="AA7" s="7" t="s">
        <v>173</v>
      </c>
      <c r="AB7" s="7" t="s">
        <v>173</v>
      </c>
      <c r="AC7" s="14"/>
      <c r="AD7" s="19"/>
      <c r="AE7" s="7" t="s">
        <v>2</v>
      </c>
      <c r="AF7" s="5" t="s">
        <v>178</v>
      </c>
      <c r="AG7" s="7" t="s">
        <v>2</v>
      </c>
      <c r="AH7" s="7" t="s">
        <v>2</v>
      </c>
      <c r="AI7" s="9"/>
      <c r="AJ7" s="5" t="s">
        <v>179</v>
      </c>
    </row>
    <row r="8" spans="1:36" ht="351">
      <c r="B8" s="1" t="s">
        <v>31</v>
      </c>
      <c r="C8" s="3"/>
      <c r="D8" s="5" t="s">
        <v>180</v>
      </c>
      <c r="E8" s="9"/>
      <c r="F8" s="5" t="s">
        <v>181</v>
      </c>
      <c r="G8" s="5" t="s">
        <v>182</v>
      </c>
      <c r="H8" s="5" t="s">
        <v>183</v>
      </c>
      <c r="I8" s="5" t="s">
        <v>184</v>
      </c>
      <c r="J8" s="5" t="s">
        <v>185</v>
      </c>
      <c r="K8" s="9"/>
      <c r="L8" s="5" t="s">
        <v>186</v>
      </c>
      <c r="M8" s="14"/>
      <c r="N8" s="9"/>
      <c r="O8" s="5" t="s">
        <v>187</v>
      </c>
      <c r="P8" s="5" t="s">
        <v>188</v>
      </c>
      <c r="Q8" s="5"/>
      <c r="R8" s="5" t="s">
        <v>189</v>
      </c>
      <c r="S8" s="9"/>
      <c r="T8" s="5" t="s">
        <v>190</v>
      </c>
      <c r="U8" s="5" t="s">
        <v>191</v>
      </c>
      <c r="V8" s="9"/>
      <c r="W8" s="5" t="s">
        <v>192</v>
      </c>
      <c r="X8" s="9"/>
      <c r="Y8" s="5" t="s">
        <v>193</v>
      </c>
      <c r="Z8" s="5" t="s">
        <v>193</v>
      </c>
      <c r="AA8" s="5" t="s">
        <v>193</v>
      </c>
      <c r="AB8" s="5" t="s">
        <v>193</v>
      </c>
      <c r="AC8" s="14"/>
      <c r="AD8" s="19"/>
      <c r="AE8" s="7" t="s">
        <v>2</v>
      </c>
      <c r="AF8" s="5" t="s">
        <v>178</v>
      </c>
      <c r="AG8" s="5" t="s">
        <v>194</v>
      </c>
      <c r="AH8" s="5" t="s">
        <v>195</v>
      </c>
      <c r="AI8" s="9"/>
      <c r="AJ8" s="5" t="s">
        <v>196</v>
      </c>
    </row>
    <row r="9" spans="1:36" ht="409.5">
      <c r="B9" s="1" t="s">
        <v>32</v>
      </c>
      <c r="C9" s="3"/>
      <c r="D9" s="5" t="s">
        <v>197</v>
      </c>
      <c r="E9" s="9"/>
      <c r="F9" s="5" t="s">
        <v>198</v>
      </c>
      <c r="G9" s="5" t="s">
        <v>199</v>
      </c>
      <c r="H9" s="5" t="s">
        <v>200</v>
      </c>
      <c r="I9" s="5" t="s">
        <v>201</v>
      </c>
      <c r="J9" s="5" t="s">
        <v>202</v>
      </c>
      <c r="K9" s="9"/>
      <c r="L9" s="5" t="s">
        <v>203</v>
      </c>
      <c r="M9" s="14"/>
      <c r="N9" s="9"/>
      <c r="O9" s="5" t="s">
        <v>204</v>
      </c>
      <c r="P9" s="5" t="s">
        <v>205</v>
      </c>
      <c r="Q9" s="5" t="s">
        <v>204</v>
      </c>
      <c r="R9" s="5" t="s">
        <v>206</v>
      </c>
      <c r="S9" s="9"/>
      <c r="T9" s="5" t="s">
        <v>207</v>
      </c>
      <c r="U9" s="5" t="s">
        <v>208</v>
      </c>
      <c r="V9" s="9"/>
      <c r="W9" s="5" t="s">
        <v>209</v>
      </c>
      <c r="X9" s="9"/>
      <c r="Y9" s="5" t="s">
        <v>204</v>
      </c>
      <c r="Z9" s="5" t="s">
        <v>204</v>
      </c>
      <c r="AA9" s="5" t="s">
        <v>204</v>
      </c>
      <c r="AB9" s="5" t="s">
        <v>204</v>
      </c>
      <c r="AC9" s="14"/>
      <c r="AD9" s="19"/>
      <c r="AE9" s="5" t="s">
        <v>210</v>
      </c>
      <c r="AF9" s="5" t="s">
        <v>2</v>
      </c>
      <c r="AG9" s="5" t="s">
        <v>211</v>
      </c>
      <c r="AH9" s="5" t="s">
        <v>212</v>
      </c>
      <c r="AI9" s="9"/>
      <c r="AJ9" s="5" t="s">
        <v>213</v>
      </c>
    </row>
    <row r="10" spans="1:36" ht="312">
      <c r="B10" s="1" t="s">
        <v>214</v>
      </c>
      <c r="C10" s="3"/>
      <c r="D10" s="5" t="s">
        <v>215</v>
      </c>
      <c r="E10" s="9"/>
      <c r="F10" s="5" t="s">
        <v>216</v>
      </c>
      <c r="G10" s="5" t="s">
        <v>217</v>
      </c>
      <c r="H10" s="5" t="s">
        <v>218</v>
      </c>
      <c r="I10" s="5" t="s">
        <v>219</v>
      </c>
      <c r="J10" s="5" t="s">
        <v>220</v>
      </c>
      <c r="K10" s="9"/>
      <c r="L10" s="5" t="s">
        <v>221</v>
      </c>
      <c r="M10" s="14"/>
      <c r="N10" s="9"/>
      <c r="O10" s="5" t="s">
        <v>222</v>
      </c>
      <c r="P10" s="5" t="s">
        <v>223</v>
      </c>
      <c r="Q10" s="7" t="s">
        <v>2</v>
      </c>
      <c r="R10" s="5" t="s">
        <v>224</v>
      </c>
      <c r="S10" s="9"/>
      <c r="T10" s="5" t="s">
        <v>225</v>
      </c>
      <c r="U10" s="5" t="s">
        <v>226</v>
      </c>
      <c r="V10" s="9"/>
      <c r="W10" s="5" t="s">
        <v>227</v>
      </c>
      <c r="X10" s="9"/>
      <c r="Y10" s="5" t="s">
        <v>228</v>
      </c>
      <c r="Z10" s="5" t="s">
        <v>228</v>
      </c>
      <c r="AA10" s="5" t="s">
        <v>228</v>
      </c>
      <c r="AB10" s="5" t="s">
        <v>228</v>
      </c>
      <c r="AC10" s="14"/>
      <c r="AD10" s="19"/>
      <c r="AE10" s="5" t="s">
        <v>229</v>
      </c>
      <c r="AF10" s="5" t="s">
        <v>230</v>
      </c>
      <c r="AG10" s="7" t="s">
        <v>2</v>
      </c>
      <c r="AH10" s="5" t="s">
        <v>231</v>
      </c>
      <c r="AI10" s="9"/>
      <c r="AJ10" s="5" t="s">
        <v>232</v>
      </c>
    </row>
    <row r="11" spans="1:36" ht="409.5">
      <c r="B11" s="1" t="s">
        <v>34</v>
      </c>
      <c r="C11" s="3"/>
      <c r="D11" s="5" t="s">
        <v>233</v>
      </c>
      <c r="E11" s="9"/>
      <c r="F11" s="5" t="s">
        <v>234</v>
      </c>
      <c r="G11" s="5" t="s">
        <v>235</v>
      </c>
      <c r="H11" s="5" t="s">
        <v>236</v>
      </c>
      <c r="I11" s="5" t="s">
        <v>237</v>
      </c>
      <c r="J11" s="5" t="s">
        <v>238</v>
      </c>
      <c r="K11" s="9"/>
      <c r="L11" s="5" t="s">
        <v>239</v>
      </c>
      <c r="M11" s="14"/>
      <c r="N11" s="9"/>
      <c r="O11" s="5" t="s">
        <v>240</v>
      </c>
      <c r="P11" s="5" t="s">
        <v>241</v>
      </c>
      <c r="Q11" s="5" t="s">
        <v>2</v>
      </c>
      <c r="R11" s="5" t="s">
        <v>242</v>
      </c>
      <c r="S11" s="9"/>
      <c r="T11" s="5" t="s">
        <v>243</v>
      </c>
      <c r="U11" s="5" t="s">
        <v>244</v>
      </c>
      <c r="V11" s="9"/>
      <c r="W11" s="5" t="s">
        <v>245</v>
      </c>
      <c r="X11" s="9"/>
      <c r="Y11" s="5" t="s">
        <v>246</v>
      </c>
      <c r="Z11" s="5" t="s">
        <v>246</v>
      </c>
      <c r="AA11" s="5" t="s">
        <v>246</v>
      </c>
      <c r="AB11" s="5" t="s">
        <v>246</v>
      </c>
      <c r="AC11" s="14"/>
      <c r="AD11" s="19"/>
      <c r="AE11" s="5" t="s">
        <v>246</v>
      </c>
      <c r="AF11" s="5" t="s">
        <v>2</v>
      </c>
      <c r="AG11" s="5" t="s">
        <v>247</v>
      </c>
      <c r="AH11" s="5" t="s">
        <v>248</v>
      </c>
      <c r="AI11" s="9"/>
      <c r="AJ11" s="5" t="s">
        <v>249</v>
      </c>
    </row>
    <row r="12" spans="1:36" ht="208">
      <c r="B12" s="1" t="s">
        <v>35</v>
      </c>
      <c r="C12" s="3"/>
      <c r="D12" s="5" t="s">
        <v>250</v>
      </c>
      <c r="E12" s="9"/>
      <c r="F12" s="5" t="s">
        <v>251</v>
      </c>
      <c r="G12" s="5" t="s">
        <v>252</v>
      </c>
      <c r="H12" s="5" t="s">
        <v>253</v>
      </c>
      <c r="I12" s="5" t="s">
        <v>254</v>
      </c>
      <c r="J12" s="5" t="s">
        <v>255</v>
      </c>
      <c r="K12" s="9"/>
      <c r="L12" s="5" t="s">
        <v>256</v>
      </c>
      <c r="M12" s="14"/>
      <c r="N12" s="9"/>
      <c r="O12" s="5" t="s">
        <v>2</v>
      </c>
      <c r="P12" s="5" t="s">
        <v>257</v>
      </c>
      <c r="Q12" s="7" t="s">
        <v>2</v>
      </c>
      <c r="R12" s="5" t="s">
        <v>258</v>
      </c>
      <c r="S12" s="9"/>
      <c r="T12" s="5" t="s">
        <v>259</v>
      </c>
      <c r="U12" s="7"/>
      <c r="V12" s="9"/>
      <c r="W12" s="5" t="s">
        <v>260</v>
      </c>
      <c r="X12" s="9"/>
      <c r="Y12" s="7" t="s">
        <v>2</v>
      </c>
      <c r="Z12" s="7" t="s">
        <v>2</v>
      </c>
      <c r="AA12" s="7" t="s">
        <v>2</v>
      </c>
      <c r="AB12" s="7" t="s">
        <v>2</v>
      </c>
      <c r="AC12" s="14"/>
      <c r="AD12" s="19"/>
      <c r="AE12" s="7" t="s">
        <v>2</v>
      </c>
      <c r="AF12" s="7" t="s">
        <v>2</v>
      </c>
      <c r="AG12" s="7" t="s">
        <v>2</v>
      </c>
      <c r="AH12" s="7" t="s">
        <v>2</v>
      </c>
      <c r="AI12" s="9"/>
      <c r="AJ12" s="5" t="s">
        <v>261</v>
      </c>
    </row>
    <row r="13" spans="1:36" ht="195">
      <c r="B13" s="1" t="s">
        <v>36</v>
      </c>
      <c r="C13" s="3"/>
      <c r="D13" s="5" t="s">
        <v>262</v>
      </c>
      <c r="E13" s="9"/>
      <c r="F13" s="5" t="s">
        <v>263</v>
      </c>
      <c r="G13" s="5" t="s">
        <v>264</v>
      </c>
      <c r="H13" s="5" t="s">
        <v>265</v>
      </c>
      <c r="I13" s="5" t="s">
        <v>266</v>
      </c>
      <c r="J13" s="5" t="s">
        <v>267</v>
      </c>
      <c r="K13" s="9"/>
      <c r="L13" s="5" t="s">
        <v>268</v>
      </c>
      <c r="M13" s="14"/>
      <c r="N13" s="9"/>
      <c r="O13" s="5" t="s">
        <v>262</v>
      </c>
      <c r="P13" s="5" t="s">
        <v>269</v>
      </c>
      <c r="Q13" s="7" t="s">
        <v>2</v>
      </c>
      <c r="R13" s="5" t="s">
        <v>270</v>
      </c>
      <c r="S13" s="9"/>
      <c r="T13" s="5" t="s">
        <v>271</v>
      </c>
      <c r="U13" s="7"/>
      <c r="V13" s="9"/>
      <c r="W13" s="5" t="s">
        <v>272</v>
      </c>
      <c r="X13" s="9"/>
      <c r="Y13" s="7" t="s">
        <v>2</v>
      </c>
      <c r="Z13" s="7" t="s">
        <v>2</v>
      </c>
      <c r="AA13" s="7" t="s">
        <v>2</v>
      </c>
      <c r="AB13" s="7" t="s">
        <v>2</v>
      </c>
      <c r="AC13" s="14"/>
      <c r="AD13" s="19"/>
      <c r="AE13" s="7" t="s">
        <v>2</v>
      </c>
      <c r="AF13" s="7" t="s">
        <v>2</v>
      </c>
      <c r="AG13" s="7" t="s">
        <v>2</v>
      </c>
      <c r="AH13" s="5" t="s">
        <v>262</v>
      </c>
      <c r="AI13" s="9"/>
      <c r="AJ13" s="7" t="s">
        <v>2</v>
      </c>
    </row>
    <row r="14" spans="1:36" ht="169">
      <c r="B14" s="1" t="s">
        <v>37</v>
      </c>
      <c r="C14" s="3"/>
      <c r="D14" s="7" t="s">
        <v>2</v>
      </c>
      <c r="E14" s="9" t="s">
        <v>2</v>
      </c>
      <c r="F14" s="7" t="s">
        <v>2</v>
      </c>
      <c r="G14" s="7" t="s">
        <v>2</v>
      </c>
      <c r="H14" s="5" t="s">
        <v>273</v>
      </c>
      <c r="I14" s="5" t="s">
        <v>274</v>
      </c>
      <c r="J14" s="5" t="s">
        <v>275</v>
      </c>
      <c r="K14" s="9"/>
      <c r="L14" s="5" t="s">
        <v>276</v>
      </c>
      <c r="M14" s="14"/>
      <c r="N14" s="9"/>
      <c r="O14" s="5" t="s">
        <v>277</v>
      </c>
      <c r="P14" s="5" t="s">
        <v>278</v>
      </c>
      <c r="Q14" s="7" t="s">
        <v>2</v>
      </c>
      <c r="R14" s="7" t="s">
        <v>2</v>
      </c>
      <c r="S14" s="9"/>
      <c r="T14" s="5" t="s">
        <v>279</v>
      </c>
      <c r="U14" s="7"/>
      <c r="V14" s="9"/>
      <c r="W14" s="5" t="s">
        <v>280</v>
      </c>
      <c r="X14" s="9"/>
      <c r="Y14" s="7" t="s">
        <v>2</v>
      </c>
      <c r="Z14" s="7" t="s">
        <v>2</v>
      </c>
      <c r="AA14" s="7" t="s">
        <v>2</v>
      </c>
      <c r="AB14" s="7" t="s">
        <v>2</v>
      </c>
      <c r="AC14" s="14"/>
      <c r="AD14" s="19"/>
      <c r="AE14" s="7" t="s">
        <v>2</v>
      </c>
      <c r="AF14" s="7" t="s">
        <v>2</v>
      </c>
      <c r="AG14" s="7" t="s">
        <v>2</v>
      </c>
      <c r="AH14" s="7" t="s">
        <v>2</v>
      </c>
      <c r="AI14" s="9"/>
      <c r="AJ14" s="7" t="s">
        <v>2</v>
      </c>
    </row>
    <row r="15" spans="1:36" ht="195">
      <c r="B15" s="1" t="s">
        <v>38</v>
      </c>
      <c r="C15" s="3"/>
      <c r="D15" s="7" t="s">
        <v>2</v>
      </c>
      <c r="E15" s="9"/>
      <c r="F15" s="7" t="s">
        <v>2</v>
      </c>
      <c r="G15" s="7" t="s">
        <v>2</v>
      </c>
      <c r="H15" s="5" t="s">
        <v>281</v>
      </c>
      <c r="I15" s="5" t="s">
        <v>282</v>
      </c>
      <c r="J15" s="7" t="s">
        <v>2</v>
      </c>
      <c r="K15" s="9"/>
      <c r="L15" s="5" t="s">
        <v>283</v>
      </c>
      <c r="M15" s="14"/>
      <c r="N15" s="9"/>
      <c r="O15" s="7" t="s">
        <v>2</v>
      </c>
      <c r="P15" s="5" t="s">
        <v>284</v>
      </c>
      <c r="Q15" s="7" t="s">
        <v>2</v>
      </c>
      <c r="R15" s="7" t="s">
        <v>2</v>
      </c>
      <c r="S15" s="9"/>
      <c r="T15" s="7" t="s">
        <v>2</v>
      </c>
      <c r="U15" s="7" t="s">
        <v>2</v>
      </c>
      <c r="V15" s="9"/>
      <c r="W15" s="5" t="s">
        <v>285</v>
      </c>
      <c r="X15" s="9"/>
      <c r="Y15" s="7" t="s">
        <v>2</v>
      </c>
      <c r="Z15" s="7" t="s">
        <v>2</v>
      </c>
      <c r="AA15" s="7" t="s">
        <v>2</v>
      </c>
      <c r="AB15" s="7" t="s">
        <v>2</v>
      </c>
      <c r="AC15" s="14"/>
      <c r="AD15" s="19"/>
      <c r="AE15" s="7" t="s">
        <v>2</v>
      </c>
      <c r="AF15" s="7" t="s">
        <v>2</v>
      </c>
      <c r="AG15" s="7" t="s">
        <v>2</v>
      </c>
      <c r="AH15" s="7" t="s">
        <v>2</v>
      </c>
      <c r="AI15" s="9"/>
      <c r="AJ15" s="7" t="s">
        <v>2</v>
      </c>
    </row>
    <row r="16" spans="1:36" ht="234">
      <c r="B16" s="1" t="s">
        <v>39</v>
      </c>
      <c r="C16" s="3"/>
      <c r="D16" s="5" t="s">
        <v>286</v>
      </c>
      <c r="E16" s="9"/>
      <c r="F16" s="5" t="s">
        <v>287</v>
      </c>
      <c r="G16" s="5" t="s">
        <v>288</v>
      </c>
      <c r="H16" s="5" t="s">
        <v>289</v>
      </c>
      <c r="I16" s="5" t="s">
        <v>290</v>
      </c>
      <c r="J16" s="5" t="s">
        <v>2</v>
      </c>
      <c r="K16" s="9"/>
      <c r="L16" s="7" t="s">
        <v>2</v>
      </c>
      <c r="M16" s="14"/>
      <c r="N16" s="9"/>
      <c r="O16" s="5" t="s">
        <v>291</v>
      </c>
      <c r="P16" s="17">
        <v>0.8</v>
      </c>
      <c r="Q16" s="18" t="s">
        <v>292</v>
      </c>
      <c r="R16" s="5" t="s">
        <v>293</v>
      </c>
      <c r="S16" s="9"/>
      <c r="T16" s="18" t="s">
        <v>292</v>
      </c>
      <c r="U16" s="7"/>
      <c r="V16" s="9"/>
      <c r="W16" s="5" t="s">
        <v>294</v>
      </c>
      <c r="X16" s="9"/>
      <c r="Y16" s="5" t="s">
        <v>295</v>
      </c>
      <c r="Z16" s="5" t="s">
        <v>295</v>
      </c>
      <c r="AA16" s="5" t="s">
        <v>295</v>
      </c>
      <c r="AB16" s="5" t="s">
        <v>295</v>
      </c>
      <c r="AC16" s="14"/>
      <c r="AD16" s="19"/>
      <c r="AE16" s="7" t="s">
        <v>2</v>
      </c>
      <c r="AF16" s="7" t="s">
        <v>2</v>
      </c>
      <c r="AG16" s="7" t="s">
        <v>2</v>
      </c>
      <c r="AH16" s="7" t="s">
        <v>2</v>
      </c>
      <c r="AI16" s="9"/>
      <c r="AJ16" s="7" t="s">
        <v>2</v>
      </c>
    </row>
  </sheetData>
  <mergeCells count="1">
    <mergeCell ref="A2:A4"/>
  </mergeCells>
  <hyperlinks>
    <hyperlink ref="Q16" r:id="rId1" xr:uid="{74B5EE57-5535-449B-A537-A6F6C090D67B}"/>
    <hyperlink ref="T16" r:id="rId2" xr:uid="{EA4BDD87-6A3A-454F-86AE-5DDBBDED2373}"/>
  </hyperlinks>
  <pageMargins left="0.7" right="0.7" top="0.75" bottom="0.75" header="0.3" footer="0.3"/>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70F75-2E66-408E-817D-00A28BD081C2}">
  <sheetPr codeName="Ark9"/>
  <dimension ref="A1:AB16"/>
  <sheetViews>
    <sheetView topLeftCell="D1" zoomScale="80" zoomScaleNormal="80" workbookViewId="0">
      <selection activeCell="P3" sqref="P3"/>
    </sheetView>
  </sheetViews>
  <sheetFormatPr defaultRowHeight="14.5"/>
  <cols>
    <col min="1" max="9" width="11.1796875" customWidth="1"/>
    <col min="10" max="10" width="12" customWidth="1"/>
    <col min="11" max="11" width="12.1796875" customWidth="1"/>
    <col min="12" max="13" width="12" customWidth="1"/>
    <col min="14" max="14" width="12.1796875" customWidth="1"/>
    <col min="15" max="28" width="12" customWidth="1"/>
  </cols>
  <sheetData>
    <row r="1" spans="1:28">
      <c r="A1" s="21" t="s">
        <v>50</v>
      </c>
      <c r="B1" s="2" t="s">
        <v>51</v>
      </c>
      <c r="C1" s="4" t="s">
        <v>52</v>
      </c>
      <c r="D1" s="4" t="s">
        <v>53</v>
      </c>
      <c r="E1" s="8" t="s">
        <v>54</v>
      </c>
      <c r="F1" s="4" t="s">
        <v>55</v>
      </c>
      <c r="G1" s="4" t="s">
        <v>56</v>
      </c>
      <c r="H1" s="4" t="s">
        <v>57</v>
      </c>
      <c r="I1" s="11" t="s">
        <v>58</v>
      </c>
      <c r="J1" s="8" t="s">
        <v>59</v>
      </c>
      <c r="K1" s="12" t="s">
        <v>60</v>
      </c>
      <c r="L1" s="13" t="s">
        <v>61</v>
      </c>
      <c r="M1" s="8" t="s">
        <v>62</v>
      </c>
      <c r="N1" s="16" t="s">
        <v>63</v>
      </c>
      <c r="O1" s="8" t="s">
        <v>64</v>
      </c>
      <c r="P1" s="4" t="s">
        <v>65</v>
      </c>
      <c r="Q1" s="8" t="s">
        <v>66</v>
      </c>
      <c r="R1" s="4" t="s">
        <v>67</v>
      </c>
      <c r="S1" s="8" t="s">
        <v>68</v>
      </c>
      <c r="T1" s="4" t="s">
        <v>69</v>
      </c>
      <c r="U1" s="13" t="s">
        <v>70</v>
      </c>
      <c r="V1" s="19" t="s">
        <v>71</v>
      </c>
      <c r="W1" s="4" t="s">
        <v>72</v>
      </c>
      <c r="X1" s="4" t="s">
        <v>73</v>
      </c>
      <c r="Y1" s="11" t="s">
        <v>74</v>
      </c>
      <c r="Z1" s="11" t="s">
        <v>75</v>
      </c>
      <c r="AA1" s="15" t="s">
        <v>76</v>
      </c>
      <c r="AB1" s="4" t="s">
        <v>77</v>
      </c>
    </row>
    <row r="2" spans="1:28" ht="100">
      <c r="A2" s="21" t="s">
        <v>296</v>
      </c>
      <c r="B2" s="2" t="s">
        <v>11</v>
      </c>
      <c r="C2" s="4" t="s">
        <v>84</v>
      </c>
      <c r="D2" s="4" t="s">
        <v>86</v>
      </c>
      <c r="E2" s="8" t="s">
        <v>13</v>
      </c>
      <c r="F2" s="4" t="s">
        <v>85</v>
      </c>
      <c r="G2" s="4" t="s">
        <v>87</v>
      </c>
      <c r="H2" s="4" t="s">
        <v>88</v>
      </c>
      <c r="I2" s="11" t="s">
        <v>89</v>
      </c>
      <c r="J2" s="8" t="s">
        <v>15</v>
      </c>
      <c r="K2" s="12" t="s">
        <v>448</v>
      </c>
      <c r="L2" s="13" t="s">
        <v>90</v>
      </c>
      <c r="M2" s="8" t="s">
        <v>16</v>
      </c>
      <c r="N2" s="16" t="s">
        <v>94</v>
      </c>
      <c r="O2" s="8" t="s">
        <v>18</v>
      </c>
      <c r="P2" s="4" t="s">
        <v>95</v>
      </c>
      <c r="Q2" s="8" t="s">
        <v>20</v>
      </c>
      <c r="R2" s="4" t="s">
        <v>96</v>
      </c>
      <c r="S2" s="8" t="s">
        <v>22</v>
      </c>
      <c r="T2" s="4" t="s">
        <v>297</v>
      </c>
      <c r="U2" s="13" t="s">
        <v>101</v>
      </c>
      <c r="V2" s="19" t="s">
        <v>23</v>
      </c>
      <c r="W2" s="4" t="s">
        <v>102</v>
      </c>
      <c r="X2" s="4" t="s">
        <v>103</v>
      </c>
      <c r="Y2" s="11" t="s">
        <v>104</v>
      </c>
      <c r="Z2" s="11" t="s">
        <v>105</v>
      </c>
      <c r="AA2" s="15" t="s">
        <v>24</v>
      </c>
      <c r="AB2" s="4" t="s">
        <v>106</v>
      </c>
    </row>
    <row r="3" spans="1:28" ht="409.5">
      <c r="A3" s="21" t="s">
        <v>26</v>
      </c>
      <c r="B3" s="3"/>
      <c r="C3" s="5" t="s">
        <v>107</v>
      </c>
      <c r="D3" s="5" t="s">
        <v>109</v>
      </c>
      <c r="E3" s="9"/>
      <c r="F3" s="5" t="s">
        <v>108</v>
      </c>
      <c r="G3" s="5" t="s">
        <v>110</v>
      </c>
      <c r="H3" s="5" t="s">
        <v>111</v>
      </c>
      <c r="I3" s="5" t="s">
        <v>112</v>
      </c>
      <c r="J3" s="9"/>
      <c r="K3" s="5" t="s">
        <v>113</v>
      </c>
      <c r="L3" s="14"/>
      <c r="M3" s="9"/>
      <c r="N3" s="5" t="s">
        <v>451</v>
      </c>
      <c r="O3" s="9"/>
      <c r="P3" s="5" t="s">
        <v>423</v>
      </c>
      <c r="Q3" s="9"/>
      <c r="R3" s="5" t="s">
        <v>114</v>
      </c>
      <c r="S3" s="9"/>
      <c r="T3" s="7" t="s">
        <v>115</v>
      </c>
      <c r="U3" s="14"/>
      <c r="V3" s="19"/>
      <c r="W3" s="5" t="s">
        <v>118</v>
      </c>
      <c r="X3" s="5" t="s">
        <v>119</v>
      </c>
      <c r="Y3" s="7" t="s">
        <v>120</v>
      </c>
      <c r="Z3" s="5" t="s">
        <v>121</v>
      </c>
      <c r="AA3" s="9"/>
      <c r="AB3" s="5" t="s">
        <v>122</v>
      </c>
    </row>
    <row r="4" spans="1:28" ht="409.5">
      <c r="A4" s="21" t="s">
        <v>27</v>
      </c>
      <c r="B4" s="3"/>
      <c r="C4" s="10" t="s">
        <v>123</v>
      </c>
      <c r="D4" s="5" t="s">
        <v>125</v>
      </c>
      <c r="E4" s="9"/>
      <c r="F4" s="5" t="s">
        <v>124</v>
      </c>
      <c r="G4" s="10" t="s">
        <v>126</v>
      </c>
      <c r="H4" s="5" t="s">
        <v>127</v>
      </c>
      <c r="I4" s="10" t="s">
        <v>128</v>
      </c>
      <c r="J4" s="9"/>
      <c r="K4" s="10" t="s">
        <v>450</v>
      </c>
      <c r="L4" s="14"/>
      <c r="M4" s="15"/>
      <c r="N4" s="10" t="s">
        <v>129</v>
      </c>
      <c r="O4" s="15"/>
      <c r="P4" s="10" t="s">
        <v>129</v>
      </c>
      <c r="Q4" s="15"/>
      <c r="R4" s="10" t="s">
        <v>129</v>
      </c>
      <c r="S4" s="15"/>
      <c r="T4" s="10" t="s">
        <v>129</v>
      </c>
      <c r="U4" s="3"/>
      <c r="V4" s="19"/>
      <c r="W4" s="6" t="s">
        <v>2</v>
      </c>
      <c r="X4" s="7" t="s">
        <v>2</v>
      </c>
      <c r="Y4" s="7" t="s">
        <v>2</v>
      </c>
      <c r="Z4" s="7" t="s">
        <v>2</v>
      </c>
      <c r="AA4" s="15"/>
      <c r="AB4" s="10" t="s">
        <v>130</v>
      </c>
    </row>
    <row r="5" spans="1:28" ht="409.5">
      <c r="A5" s="21" t="s">
        <v>28</v>
      </c>
      <c r="B5" s="3"/>
      <c r="C5" s="5" t="s">
        <v>131</v>
      </c>
      <c r="D5" s="5" t="s">
        <v>133</v>
      </c>
      <c r="E5" s="9"/>
      <c r="F5" s="5" t="s">
        <v>132</v>
      </c>
      <c r="G5" s="5" t="s">
        <v>134</v>
      </c>
      <c r="H5" s="5" t="s">
        <v>135</v>
      </c>
      <c r="I5" s="5" t="s">
        <v>136</v>
      </c>
      <c r="J5" s="9"/>
      <c r="K5" s="5" t="s">
        <v>137</v>
      </c>
      <c r="L5" s="14"/>
      <c r="M5" s="9"/>
      <c r="N5" s="5" t="s">
        <v>140</v>
      </c>
      <c r="O5" s="9"/>
      <c r="P5" s="5" t="s">
        <v>142</v>
      </c>
      <c r="Q5" s="9"/>
      <c r="R5" s="5" t="s">
        <v>143</v>
      </c>
      <c r="S5" s="9"/>
      <c r="T5" s="5" t="s">
        <v>144</v>
      </c>
      <c r="U5" s="14"/>
      <c r="V5" s="19"/>
      <c r="W5" s="5" t="s">
        <v>298</v>
      </c>
      <c r="X5" s="10" t="s">
        <v>145</v>
      </c>
      <c r="Y5" s="10" t="s">
        <v>146</v>
      </c>
      <c r="Z5" s="10" t="s">
        <v>147</v>
      </c>
      <c r="AA5" s="9"/>
      <c r="AB5" s="5" t="s">
        <v>148</v>
      </c>
    </row>
    <row r="6" spans="1:28" ht="409.5">
      <c r="A6" s="21" t="s">
        <v>29</v>
      </c>
      <c r="B6" s="3"/>
      <c r="C6" s="5" t="s">
        <v>449</v>
      </c>
      <c r="D6" s="5" t="s">
        <v>150</v>
      </c>
      <c r="E6" s="9"/>
      <c r="F6" s="5" t="s">
        <v>149</v>
      </c>
      <c r="G6" s="5" t="s">
        <v>151</v>
      </c>
      <c r="H6" s="5" t="s">
        <v>152</v>
      </c>
      <c r="I6" s="5" t="s">
        <v>153</v>
      </c>
      <c r="J6" s="9"/>
      <c r="K6" s="5" t="s">
        <v>154</v>
      </c>
      <c r="L6" s="14"/>
      <c r="M6" s="9"/>
      <c r="N6" s="5" t="s">
        <v>158</v>
      </c>
      <c r="O6" s="9"/>
      <c r="P6" s="5" t="s">
        <v>160</v>
      </c>
      <c r="Q6" s="9"/>
      <c r="R6" s="5" t="s">
        <v>161</v>
      </c>
      <c r="S6" s="9"/>
      <c r="T6" s="5" t="s">
        <v>162</v>
      </c>
      <c r="U6" s="14"/>
      <c r="V6" s="19"/>
      <c r="W6" s="7" t="s">
        <v>2</v>
      </c>
      <c r="X6" s="5" t="s">
        <v>163</v>
      </c>
      <c r="Y6" s="5" t="s">
        <v>163</v>
      </c>
      <c r="Z6" s="5" t="s">
        <v>163</v>
      </c>
      <c r="AA6" s="9"/>
      <c r="AB6" s="5" t="s">
        <v>164</v>
      </c>
    </row>
    <row r="7" spans="1:28" ht="409.5">
      <c r="A7" s="21" t="s">
        <v>30</v>
      </c>
      <c r="B7" s="3"/>
      <c r="C7" s="5" t="s">
        <v>165</v>
      </c>
      <c r="D7" s="5" t="s">
        <v>167</v>
      </c>
      <c r="E7" s="9"/>
      <c r="F7" s="5" t="s">
        <v>166</v>
      </c>
      <c r="G7" s="5" t="s">
        <v>168</v>
      </c>
      <c r="H7" s="5" t="s">
        <v>169</v>
      </c>
      <c r="I7" s="5" t="s">
        <v>170</v>
      </c>
      <c r="J7" s="9"/>
      <c r="K7" s="5" t="s">
        <v>171</v>
      </c>
      <c r="L7" s="14"/>
      <c r="M7" s="9"/>
      <c r="N7" s="5" t="s">
        <v>174</v>
      </c>
      <c r="O7" s="9"/>
      <c r="P7" s="5" t="s">
        <v>176</v>
      </c>
      <c r="Q7" s="9"/>
      <c r="R7" s="5" t="s">
        <v>177</v>
      </c>
      <c r="S7" s="9"/>
      <c r="T7" s="7" t="s">
        <v>173</v>
      </c>
      <c r="U7" s="14"/>
      <c r="V7" s="19"/>
      <c r="W7" s="7" t="s">
        <v>2</v>
      </c>
      <c r="X7" s="5" t="s">
        <v>178</v>
      </c>
      <c r="Y7" s="7" t="s">
        <v>2</v>
      </c>
      <c r="Z7" s="7" t="s">
        <v>2</v>
      </c>
      <c r="AA7" s="9"/>
      <c r="AB7" s="5" t="s">
        <v>179</v>
      </c>
    </row>
    <row r="8" spans="1:28" ht="409.5">
      <c r="A8" s="21" t="s">
        <v>31</v>
      </c>
      <c r="B8" s="3"/>
      <c r="C8" s="5" t="s">
        <v>180</v>
      </c>
      <c r="D8" s="5" t="s">
        <v>182</v>
      </c>
      <c r="E8" s="9"/>
      <c r="F8" s="5" t="s">
        <v>181</v>
      </c>
      <c r="G8" s="5" t="s">
        <v>183</v>
      </c>
      <c r="H8" s="5" t="s">
        <v>184</v>
      </c>
      <c r="I8" s="5" t="s">
        <v>185</v>
      </c>
      <c r="J8" s="9"/>
      <c r="K8" s="5" t="s">
        <v>186</v>
      </c>
      <c r="L8" s="14"/>
      <c r="M8" s="9"/>
      <c r="N8" s="5" t="s">
        <v>189</v>
      </c>
      <c r="O8" s="9"/>
      <c r="P8" s="5" t="s">
        <v>191</v>
      </c>
      <c r="Q8" s="9"/>
      <c r="R8" s="5" t="s">
        <v>192</v>
      </c>
      <c r="S8" s="9"/>
      <c r="T8" s="5" t="s">
        <v>193</v>
      </c>
      <c r="U8" s="14"/>
      <c r="V8" s="19"/>
      <c r="W8" s="7" t="s">
        <v>2</v>
      </c>
      <c r="X8" s="5" t="s">
        <v>178</v>
      </c>
      <c r="Y8" s="5" t="s">
        <v>194</v>
      </c>
      <c r="Z8" s="5" t="s">
        <v>195</v>
      </c>
      <c r="AA8" s="9"/>
      <c r="AB8" s="5" t="s">
        <v>196</v>
      </c>
    </row>
    <row r="9" spans="1:28" ht="409.5">
      <c r="A9" s="21" t="s">
        <v>32</v>
      </c>
      <c r="B9" s="3"/>
      <c r="C9" s="5" t="s">
        <v>197</v>
      </c>
      <c r="D9" s="5" t="s">
        <v>199</v>
      </c>
      <c r="E9" s="9"/>
      <c r="F9" s="5" t="s">
        <v>198</v>
      </c>
      <c r="G9" s="5" t="s">
        <v>200</v>
      </c>
      <c r="H9" s="5" t="s">
        <v>201</v>
      </c>
      <c r="I9" s="5" t="s">
        <v>202</v>
      </c>
      <c r="J9" s="9"/>
      <c r="K9" s="5" t="s">
        <v>203</v>
      </c>
      <c r="L9" s="14"/>
      <c r="M9" s="9"/>
      <c r="N9" s="5" t="s">
        <v>206</v>
      </c>
      <c r="O9" s="9"/>
      <c r="P9" s="5" t="s">
        <v>208</v>
      </c>
      <c r="Q9" s="9"/>
      <c r="R9" s="5" t="s">
        <v>209</v>
      </c>
      <c r="S9" s="9"/>
      <c r="T9" s="5" t="s">
        <v>204</v>
      </c>
      <c r="U9" s="14"/>
      <c r="V9" s="19"/>
      <c r="W9" s="5" t="s">
        <v>210</v>
      </c>
      <c r="X9" s="5" t="s">
        <v>2</v>
      </c>
      <c r="Y9" s="5" t="s">
        <v>211</v>
      </c>
      <c r="Z9" s="5" t="s">
        <v>212</v>
      </c>
      <c r="AA9" s="9"/>
      <c r="AB9" s="5" t="s">
        <v>213</v>
      </c>
    </row>
    <row r="10" spans="1:28" ht="409.5">
      <c r="A10" s="21" t="s">
        <v>214</v>
      </c>
      <c r="B10" s="3"/>
      <c r="C10" s="5" t="s">
        <v>215</v>
      </c>
      <c r="D10" s="5" t="s">
        <v>217</v>
      </c>
      <c r="E10" s="9"/>
      <c r="F10" s="5" t="s">
        <v>216</v>
      </c>
      <c r="G10" s="5" t="s">
        <v>218</v>
      </c>
      <c r="H10" s="5" t="s">
        <v>219</v>
      </c>
      <c r="I10" s="5" t="s">
        <v>220</v>
      </c>
      <c r="J10" s="9"/>
      <c r="K10" s="5" t="s">
        <v>221</v>
      </c>
      <c r="L10" s="14"/>
      <c r="M10" s="9"/>
      <c r="N10" s="5" t="s">
        <v>224</v>
      </c>
      <c r="O10" s="9"/>
      <c r="P10" s="5" t="s">
        <v>226</v>
      </c>
      <c r="Q10" s="9"/>
      <c r="R10" s="5" t="s">
        <v>227</v>
      </c>
      <c r="S10" s="9"/>
      <c r="T10" s="5" t="s">
        <v>228</v>
      </c>
      <c r="U10" s="14"/>
      <c r="V10" s="19"/>
      <c r="W10" s="5" t="s">
        <v>229</v>
      </c>
      <c r="X10" s="5" t="s">
        <v>230</v>
      </c>
      <c r="Y10" s="7" t="s">
        <v>2</v>
      </c>
      <c r="Z10" s="5" t="s">
        <v>231</v>
      </c>
      <c r="AA10" s="9"/>
      <c r="AB10" s="5" t="s">
        <v>232</v>
      </c>
    </row>
    <row r="11" spans="1:28" ht="409.5">
      <c r="A11" s="21" t="s">
        <v>34</v>
      </c>
      <c r="B11" s="3"/>
      <c r="C11" s="5" t="s">
        <v>233</v>
      </c>
      <c r="D11" s="5" t="s">
        <v>235</v>
      </c>
      <c r="E11" s="9"/>
      <c r="F11" s="5" t="s">
        <v>234</v>
      </c>
      <c r="G11" s="5" t="s">
        <v>236</v>
      </c>
      <c r="H11" s="5" t="s">
        <v>237</v>
      </c>
      <c r="I11" s="5" t="s">
        <v>238</v>
      </c>
      <c r="J11" s="9"/>
      <c r="K11" s="5" t="s">
        <v>239</v>
      </c>
      <c r="L11" s="14"/>
      <c r="M11" s="9"/>
      <c r="N11" s="5" t="s">
        <v>242</v>
      </c>
      <c r="O11" s="9"/>
      <c r="P11" s="5" t="s">
        <v>244</v>
      </c>
      <c r="Q11" s="9"/>
      <c r="R11" s="5" t="s">
        <v>245</v>
      </c>
      <c r="S11" s="9"/>
      <c r="T11" s="5" t="s">
        <v>246</v>
      </c>
      <c r="U11" s="14"/>
      <c r="V11" s="19"/>
      <c r="W11" s="5" t="s">
        <v>246</v>
      </c>
      <c r="X11" s="5" t="s">
        <v>2</v>
      </c>
      <c r="Y11" s="5" t="s">
        <v>247</v>
      </c>
      <c r="Z11" s="5" t="s">
        <v>248</v>
      </c>
      <c r="AA11" s="9"/>
      <c r="AB11" s="5" t="s">
        <v>249</v>
      </c>
    </row>
    <row r="12" spans="1:28" ht="312">
      <c r="A12" s="21" t="s">
        <v>35</v>
      </c>
      <c r="B12" s="3"/>
      <c r="C12" s="5" t="s">
        <v>250</v>
      </c>
      <c r="D12" s="5" t="s">
        <v>252</v>
      </c>
      <c r="E12" s="9"/>
      <c r="F12" s="5" t="s">
        <v>251</v>
      </c>
      <c r="G12" s="5" t="s">
        <v>253</v>
      </c>
      <c r="H12" s="5" t="s">
        <v>254</v>
      </c>
      <c r="I12" s="5" t="s">
        <v>255</v>
      </c>
      <c r="J12" s="9"/>
      <c r="K12" s="5" t="s">
        <v>256</v>
      </c>
      <c r="L12" s="14"/>
      <c r="M12" s="9"/>
      <c r="N12" s="5" t="s">
        <v>258</v>
      </c>
      <c r="O12" s="9"/>
      <c r="P12" s="7" t="s">
        <v>2</v>
      </c>
      <c r="Q12" s="9"/>
      <c r="R12" s="5" t="s">
        <v>260</v>
      </c>
      <c r="S12" s="9"/>
      <c r="T12" s="7" t="s">
        <v>2</v>
      </c>
      <c r="U12" s="14"/>
      <c r="V12" s="19"/>
      <c r="W12" s="7" t="s">
        <v>2</v>
      </c>
      <c r="X12" s="7" t="s">
        <v>2</v>
      </c>
      <c r="Y12" s="7" t="s">
        <v>2</v>
      </c>
      <c r="Z12" s="7" t="s">
        <v>2</v>
      </c>
      <c r="AA12" s="9"/>
      <c r="AB12" s="5" t="s">
        <v>261</v>
      </c>
    </row>
    <row r="13" spans="1:28" ht="260">
      <c r="A13" s="21" t="s">
        <v>36</v>
      </c>
      <c r="B13" s="3"/>
      <c r="C13" s="5" t="s">
        <v>262</v>
      </c>
      <c r="D13" s="5" t="s">
        <v>264</v>
      </c>
      <c r="E13" s="9"/>
      <c r="F13" s="5" t="s">
        <v>263</v>
      </c>
      <c r="G13" s="5" t="s">
        <v>265</v>
      </c>
      <c r="H13" s="5" t="s">
        <v>266</v>
      </c>
      <c r="I13" s="5" t="s">
        <v>267</v>
      </c>
      <c r="J13" s="9"/>
      <c r="K13" s="5" t="s">
        <v>268</v>
      </c>
      <c r="L13" s="14"/>
      <c r="M13" s="9"/>
      <c r="N13" s="5" t="s">
        <v>270</v>
      </c>
      <c r="O13" s="9"/>
      <c r="P13" s="7" t="s">
        <v>2</v>
      </c>
      <c r="Q13" s="9"/>
      <c r="R13" s="5" t="s">
        <v>272</v>
      </c>
      <c r="S13" s="9"/>
      <c r="T13" s="7" t="s">
        <v>2</v>
      </c>
      <c r="U13" s="14"/>
      <c r="V13" s="19"/>
      <c r="W13" s="7" t="s">
        <v>2</v>
      </c>
      <c r="X13" s="7" t="s">
        <v>2</v>
      </c>
      <c r="Y13" s="7" t="s">
        <v>2</v>
      </c>
      <c r="Z13" s="5" t="s">
        <v>262</v>
      </c>
      <c r="AA13" s="9"/>
      <c r="AB13" s="7" t="s">
        <v>2</v>
      </c>
    </row>
    <row r="14" spans="1:28" ht="273">
      <c r="A14" s="21" t="s">
        <v>37</v>
      </c>
      <c r="B14" s="3"/>
      <c r="C14" s="7" t="s">
        <v>2</v>
      </c>
      <c r="D14" s="7" t="s">
        <v>2</v>
      </c>
      <c r="E14" s="9"/>
      <c r="F14" s="7" t="s">
        <v>2</v>
      </c>
      <c r="G14" s="5" t="s">
        <v>273</v>
      </c>
      <c r="H14" s="5" t="s">
        <v>274</v>
      </c>
      <c r="I14" s="5" t="s">
        <v>275</v>
      </c>
      <c r="J14" s="9"/>
      <c r="K14" s="5" t="s">
        <v>276</v>
      </c>
      <c r="L14" s="14"/>
      <c r="M14" s="9"/>
      <c r="N14" s="7" t="s">
        <v>2</v>
      </c>
      <c r="O14" s="9"/>
      <c r="P14" s="7" t="s">
        <v>2</v>
      </c>
      <c r="Q14" s="9"/>
      <c r="R14" s="5" t="s">
        <v>280</v>
      </c>
      <c r="S14" s="9"/>
      <c r="T14" s="7" t="s">
        <v>2</v>
      </c>
      <c r="U14" s="14"/>
      <c r="V14" s="19"/>
      <c r="W14" s="7" t="s">
        <v>2</v>
      </c>
      <c r="X14" s="7" t="s">
        <v>2</v>
      </c>
      <c r="Y14" s="7" t="s">
        <v>2</v>
      </c>
      <c r="Z14" s="7" t="s">
        <v>2</v>
      </c>
      <c r="AA14" s="9"/>
      <c r="AB14" s="7" t="s">
        <v>2</v>
      </c>
    </row>
    <row r="15" spans="1:28" ht="286">
      <c r="A15" s="21" t="s">
        <v>38</v>
      </c>
      <c r="B15" s="3"/>
      <c r="C15" s="7" t="s">
        <v>2</v>
      </c>
      <c r="D15" s="7" t="s">
        <v>2</v>
      </c>
      <c r="E15" s="9"/>
      <c r="F15" s="7" t="s">
        <v>2</v>
      </c>
      <c r="G15" s="5" t="s">
        <v>281</v>
      </c>
      <c r="H15" s="5" t="s">
        <v>282</v>
      </c>
      <c r="I15" s="7" t="s">
        <v>2</v>
      </c>
      <c r="J15" s="9"/>
      <c r="K15" s="5" t="s">
        <v>283</v>
      </c>
      <c r="L15" s="14"/>
      <c r="M15" s="9"/>
      <c r="N15" s="7" t="s">
        <v>2</v>
      </c>
      <c r="O15" s="9"/>
      <c r="P15" s="7" t="s">
        <v>2</v>
      </c>
      <c r="Q15" s="9"/>
      <c r="R15" s="5" t="s">
        <v>285</v>
      </c>
      <c r="S15" s="9"/>
      <c r="T15" s="7" t="s">
        <v>2</v>
      </c>
      <c r="U15" s="14"/>
      <c r="V15" s="19"/>
      <c r="W15" s="7" t="s">
        <v>2</v>
      </c>
      <c r="X15" s="7" t="s">
        <v>2</v>
      </c>
      <c r="Y15" s="7" t="s">
        <v>2</v>
      </c>
      <c r="Z15" s="7" t="s">
        <v>2</v>
      </c>
      <c r="AA15" s="9"/>
      <c r="AB15" s="7" t="s">
        <v>2</v>
      </c>
    </row>
    <row r="16" spans="1:28" ht="403">
      <c r="A16" s="21" t="s">
        <v>39</v>
      </c>
      <c r="B16" s="3"/>
      <c r="C16" s="5" t="s">
        <v>286</v>
      </c>
      <c r="D16" s="5" t="s">
        <v>288</v>
      </c>
      <c r="E16" s="9"/>
      <c r="F16" s="5" t="s">
        <v>287</v>
      </c>
      <c r="G16" s="5" t="s">
        <v>289</v>
      </c>
      <c r="H16" s="5" t="s">
        <v>290</v>
      </c>
      <c r="I16" s="5" t="s">
        <v>2</v>
      </c>
      <c r="J16" s="9"/>
      <c r="K16" s="7" t="s">
        <v>2</v>
      </c>
      <c r="L16" s="14"/>
      <c r="M16" s="9"/>
      <c r="N16" s="5" t="s">
        <v>293</v>
      </c>
      <c r="O16" s="9"/>
      <c r="P16" s="7" t="s">
        <v>2</v>
      </c>
      <c r="Q16" s="9"/>
      <c r="R16" s="5" t="s">
        <v>294</v>
      </c>
      <c r="S16" s="9"/>
      <c r="T16" s="7" t="s">
        <v>2</v>
      </c>
      <c r="U16" s="14"/>
      <c r="V16" s="19"/>
      <c r="W16" s="7" t="s">
        <v>2</v>
      </c>
      <c r="X16" s="7" t="s">
        <v>2</v>
      </c>
      <c r="Y16" s="7" t="s">
        <v>2</v>
      </c>
      <c r="Z16" s="7" t="s">
        <v>2</v>
      </c>
      <c r="AA16" s="9"/>
      <c r="AB16" s="7" t="s">
        <v>2</v>
      </c>
    </row>
  </sheetData>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548511-ACEA-405C-AAA9-2F8777AD8E60}">
  <sheetPr codeName="Ark10"/>
  <dimension ref="A1:AE15"/>
  <sheetViews>
    <sheetView topLeftCell="L4" zoomScale="70" zoomScaleNormal="70" workbookViewId="0">
      <selection activeCell="M3" sqref="M3"/>
    </sheetView>
  </sheetViews>
  <sheetFormatPr defaultRowHeight="14.5"/>
  <cols>
    <col min="1" max="9" width="11.1796875" customWidth="1"/>
    <col min="10" max="13" width="12" customWidth="1"/>
    <col min="14" max="15" width="12.1796875" customWidth="1"/>
    <col min="16" max="17" width="12" customWidth="1"/>
    <col min="18" max="18" width="12.1796875" customWidth="1"/>
    <col min="19" max="31" width="12" customWidth="1"/>
  </cols>
  <sheetData>
    <row r="1" spans="1:31">
      <c r="A1" s="21" t="s">
        <v>50</v>
      </c>
      <c r="B1" s="2" t="s">
        <v>51</v>
      </c>
      <c r="C1" s="4" t="s">
        <v>52</v>
      </c>
      <c r="D1" s="4" t="s">
        <v>53</v>
      </c>
      <c r="E1" s="4" t="s">
        <v>54</v>
      </c>
      <c r="F1" s="4" t="s">
        <v>55</v>
      </c>
      <c r="G1" s="11" t="s">
        <v>56</v>
      </c>
      <c r="H1" s="8" t="s">
        <v>57</v>
      </c>
      <c r="I1" s="4" t="s">
        <v>58</v>
      </c>
      <c r="J1" s="22" t="s">
        <v>59</v>
      </c>
      <c r="K1" s="13" t="s">
        <v>60</v>
      </c>
      <c r="L1" s="8" t="s">
        <v>61</v>
      </c>
      <c r="M1" s="4" t="s">
        <v>62</v>
      </c>
      <c r="N1" s="16" t="s">
        <v>63</v>
      </c>
      <c r="O1" s="16" t="s">
        <v>64</v>
      </c>
      <c r="P1" s="8" t="s">
        <v>65</v>
      </c>
      <c r="Q1" s="4" t="s">
        <v>66</v>
      </c>
      <c r="R1" s="16" t="s">
        <v>67</v>
      </c>
      <c r="S1" s="4" t="s">
        <v>68</v>
      </c>
      <c r="T1" s="8" t="s">
        <v>69</v>
      </c>
      <c r="U1" s="23" t="s">
        <v>70</v>
      </c>
      <c r="V1" s="8" t="s">
        <v>71</v>
      </c>
      <c r="W1" s="4" t="s">
        <v>72</v>
      </c>
      <c r="X1" s="13" t="s">
        <v>73</v>
      </c>
      <c r="Y1" s="19" t="s">
        <v>74</v>
      </c>
      <c r="Z1" s="4" t="s">
        <v>75</v>
      </c>
      <c r="AA1" s="4" t="s">
        <v>76</v>
      </c>
      <c r="AB1" s="11" t="s">
        <v>77</v>
      </c>
      <c r="AC1" s="11" t="s">
        <v>78</v>
      </c>
      <c r="AD1" s="15" t="s">
        <v>79</v>
      </c>
      <c r="AE1" s="4" t="s">
        <v>80</v>
      </c>
    </row>
    <row r="2" spans="1:31" ht="87.5">
      <c r="A2" s="21" t="s">
        <v>296</v>
      </c>
      <c r="B2" s="2" t="s">
        <v>11</v>
      </c>
      <c r="C2" s="4" t="s">
        <v>299</v>
      </c>
      <c r="D2" s="4" t="s">
        <v>300</v>
      </c>
      <c r="E2" s="4" t="s">
        <v>21</v>
      </c>
      <c r="F2" s="4" t="s">
        <v>86</v>
      </c>
      <c r="G2" s="11" t="s">
        <v>301</v>
      </c>
      <c r="H2" s="8" t="s">
        <v>13</v>
      </c>
      <c r="I2" s="4" t="s">
        <v>88</v>
      </c>
      <c r="J2" s="22" t="s">
        <v>302</v>
      </c>
      <c r="K2" s="13" t="s">
        <v>90</v>
      </c>
      <c r="L2" s="8" t="s">
        <v>16</v>
      </c>
      <c r="M2" s="4" t="s">
        <v>91</v>
      </c>
      <c r="N2" s="16" t="s">
        <v>92</v>
      </c>
      <c r="O2" s="16" t="s">
        <v>94</v>
      </c>
      <c r="P2" s="8" t="s">
        <v>18</v>
      </c>
      <c r="Q2" s="4" t="s">
        <v>427</v>
      </c>
      <c r="R2" s="16" t="s">
        <v>428</v>
      </c>
      <c r="S2" s="4" t="s">
        <v>95</v>
      </c>
      <c r="T2" s="8" t="s">
        <v>20</v>
      </c>
      <c r="U2" s="23" t="s">
        <v>303</v>
      </c>
      <c r="V2" s="8" t="s">
        <v>22</v>
      </c>
      <c r="W2" s="4" t="s">
        <v>297</v>
      </c>
      <c r="X2" s="13" t="s">
        <v>101</v>
      </c>
      <c r="Y2" s="19" t="s">
        <v>23</v>
      </c>
      <c r="Z2" s="4" t="s">
        <v>102</v>
      </c>
      <c r="AA2" s="4" t="s">
        <v>103</v>
      </c>
      <c r="AB2" s="11" t="s">
        <v>104</v>
      </c>
      <c r="AC2" s="11" t="s">
        <v>105</v>
      </c>
      <c r="AD2" s="15" t="s">
        <v>24</v>
      </c>
      <c r="AE2" s="4" t="s">
        <v>106</v>
      </c>
    </row>
    <row r="3" spans="1:31" ht="409.5">
      <c r="A3" s="21" t="s">
        <v>26</v>
      </c>
      <c r="B3" s="3"/>
      <c r="C3" s="5" t="s">
        <v>304</v>
      </c>
      <c r="D3" s="5" t="s">
        <v>305</v>
      </c>
      <c r="E3" s="5" t="s">
        <v>306</v>
      </c>
      <c r="F3" s="5" t="s">
        <v>109</v>
      </c>
      <c r="G3" s="5" t="s">
        <v>112</v>
      </c>
      <c r="H3" s="9"/>
      <c r="I3" s="5" t="s">
        <v>111</v>
      </c>
      <c r="J3" s="5" t="s">
        <v>307</v>
      </c>
      <c r="K3" s="14"/>
      <c r="L3" s="9"/>
      <c r="M3" s="5" t="s">
        <v>452</v>
      </c>
      <c r="N3" s="5" t="s">
        <v>421</v>
      </c>
      <c r="O3" s="5" t="s">
        <v>308</v>
      </c>
      <c r="P3" s="9"/>
      <c r="Q3" s="5" t="s">
        <v>429</v>
      </c>
      <c r="R3" s="5" t="s">
        <v>430</v>
      </c>
      <c r="S3" s="5" t="s">
        <v>424</v>
      </c>
      <c r="T3" s="9"/>
      <c r="U3" s="5" t="s">
        <v>309</v>
      </c>
      <c r="V3" s="9"/>
      <c r="W3" s="7" t="s">
        <v>115</v>
      </c>
      <c r="X3" s="14"/>
      <c r="Y3" s="19"/>
      <c r="Z3" s="5" t="s">
        <v>118</v>
      </c>
      <c r="AA3" s="5" t="s">
        <v>119</v>
      </c>
      <c r="AB3" s="7" t="s">
        <v>120</v>
      </c>
      <c r="AC3" s="5" t="s">
        <v>121</v>
      </c>
      <c r="AD3" s="9"/>
      <c r="AE3" s="5" t="s">
        <v>310</v>
      </c>
    </row>
    <row r="4" spans="1:31" ht="409.5">
      <c r="A4" s="21" t="s">
        <v>27</v>
      </c>
      <c r="B4" s="3"/>
      <c r="C4" s="5" t="s">
        <v>311</v>
      </c>
      <c r="D4" s="5" t="s">
        <v>312</v>
      </c>
      <c r="E4" s="5" t="s">
        <v>313</v>
      </c>
      <c r="F4" s="10" t="s">
        <v>125</v>
      </c>
      <c r="G4" s="10" t="s">
        <v>128</v>
      </c>
      <c r="H4" s="9"/>
      <c r="I4" s="10" t="s">
        <v>127</v>
      </c>
      <c r="J4" s="24" t="s">
        <v>314</v>
      </c>
      <c r="K4" s="14"/>
      <c r="L4" s="15"/>
      <c r="M4" s="10" t="s">
        <v>129</v>
      </c>
      <c r="N4" s="10" t="s">
        <v>129</v>
      </c>
      <c r="O4" s="10" t="s">
        <v>129</v>
      </c>
      <c r="P4" s="15"/>
      <c r="Q4" s="10" t="s">
        <v>315</v>
      </c>
      <c r="R4" s="10" t="s">
        <v>315</v>
      </c>
      <c r="S4" s="10" t="s">
        <v>315</v>
      </c>
      <c r="T4" s="15"/>
      <c r="U4" s="25" t="s">
        <v>2</v>
      </c>
      <c r="V4" s="15"/>
      <c r="W4" s="10" t="s">
        <v>129</v>
      </c>
      <c r="X4" s="3"/>
      <c r="Y4" s="19"/>
      <c r="Z4" s="6" t="s">
        <v>2</v>
      </c>
      <c r="AA4" s="6" t="s">
        <v>2</v>
      </c>
      <c r="AB4" s="6" t="s">
        <v>2</v>
      </c>
      <c r="AC4" s="6" t="s">
        <v>2</v>
      </c>
      <c r="AD4" s="15"/>
      <c r="AE4" s="6" t="s">
        <v>2</v>
      </c>
    </row>
    <row r="5" spans="1:31" ht="409.5">
      <c r="A5" s="21" t="s">
        <v>28</v>
      </c>
      <c r="B5" s="3"/>
      <c r="C5" s="5" t="s">
        <v>131</v>
      </c>
      <c r="D5" s="5" t="s">
        <v>316</v>
      </c>
      <c r="E5" s="5" t="s">
        <v>317</v>
      </c>
      <c r="F5" s="5" t="s">
        <v>318</v>
      </c>
      <c r="G5" s="5" t="s">
        <v>319</v>
      </c>
      <c r="H5" s="9"/>
      <c r="I5" s="5" t="s">
        <v>320</v>
      </c>
      <c r="J5" s="26" t="s">
        <v>321</v>
      </c>
      <c r="K5" s="14"/>
      <c r="L5" s="9"/>
      <c r="M5" s="5" t="s">
        <v>322</v>
      </c>
      <c r="N5" s="7" t="s">
        <v>323</v>
      </c>
      <c r="O5" s="5" t="s">
        <v>318</v>
      </c>
      <c r="P5" s="9"/>
      <c r="Q5" s="7" t="s">
        <v>324</v>
      </c>
      <c r="R5" s="7" t="s">
        <v>324</v>
      </c>
      <c r="S5" s="7" t="s">
        <v>324</v>
      </c>
      <c r="T5" s="9"/>
      <c r="U5" s="10" t="s">
        <v>145</v>
      </c>
      <c r="V5" s="9"/>
      <c r="W5" s="5" t="s">
        <v>144</v>
      </c>
      <c r="X5" s="14"/>
      <c r="Y5" s="19"/>
      <c r="Z5" s="7" t="s">
        <v>2</v>
      </c>
      <c r="AA5" s="10" t="s">
        <v>145</v>
      </c>
      <c r="AB5" s="7" t="s">
        <v>2</v>
      </c>
      <c r="AC5" s="7" t="s">
        <v>2</v>
      </c>
      <c r="AD5" s="9"/>
      <c r="AE5" s="7" t="s">
        <v>2</v>
      </c>
    </row>
    <row r="6" spans="1:31" ht="409.5">
      <c r="A6" s="21" t="s">
        <v>31</v>
      </c>
      <c r="B6" s="3"/>
      <c r="C6" s="5" t="s">
        <v>325</v>
      </c>
      <c r="D6" s="5" t="s">
        <v>326</v>
      </c>
      <c r="E6" s="5" t="s">
        <v>2</v>
      </c>
      <c r="F6" s="5" t="s">
        <v>2</v>
      </c>
      <c r="G6" s="5" t="s">
        <v>327</v>
      </c>
      <c r="H6" s="9"/>
      <c r="I6" s="5" t="s">
        <v>2</v>
      </c>
      <c r="J6" s="26" t="s">
        <v>328</v>
      </c>
      <c r="K6" s="14"/>
      <c r="L6" s="9"/>
      <c r="M6" s="7" t="s">
        <v>2</v>
      </c>
      <c r="N6" s="7" t="s">
        <v>2</v>
      </c>
      <c r="O6" s="5" t="s">
        <v>329</v>
      </c>
      <c r="P6" s="9"/>
      <c r="Q6" s="7" t="s">
        <v>324</v>
      </c>
      <c r="R6" s="7" t="s">
        <v>324</v>
      </c>
      <c r="S6" s="7" t="s">
        <v>324</v>
      </c>
      <c r="T6" s="9"/>
      <c r="U6" s="27" t="s">
        <v>2</v>
      </c>
      <c r="V6" s="9"/>
      <c r="W6" s="5" t="s">
        <v>330</v>
      </c>
      <c r="X6" s="14"/>
      <c r="Y6" s="19"/>
      <c r="Z6" s="7" t="s">
        <v>2</v>
      </c>
      <c r="AA6" s="7" t="s">
        <v>2</v>
      </c>
      <c r="AB6" s="7" t="s">
        <v>2</v>
      </c>
      <c r="AC6" s="7" t="s">
        <v>2</v>
      </c>
      <c r="AD6" s="9"/>
      <c r="AE6" s="7" t="s">
        <v>2</v>
      </c>
    </row>
    <row r="7" spans="1:31" ht="409.5">
      <c r="A7" s="21" t="s">
        <v>40</v>
      </c>
      <c r="B7" s="3"/>
      <c r="C7" s="5" t="s">
        <v>331</v>
      </c>
      <c r="D7" s="5" t="s">
        <v>332</v>
      </c>
      <c r="E7" s="5" t="s">
        <v>333</v>
      </c>
      <c r="F7" s="5" t="s">
        <v>334</v>
      </c>
      <c r="G7" s="5" t="s">
        <v>335</v>
      </c>
      <c r="H7" s="9"/>
      <c r="I7" s="5" t="s">
        <v>336</v>
      </c>
      <c r="J7" s="26" t="s">
        <v>337</v>
      </c>
      <c r="K7" s="14"/>
      <c r="L7" s="9"/>
      <c r="M7" s="5" t="s">
        <v>338</v>
      </c>
      <c r="N7" s="5" t="s">
        <v>338</v>
      </c>
      <c r="O7" s="5" t="s">
        <v>338</v>
      </c>
      <c r="P7" s="9"/>
      <c r="Q7" s="5" t="s">
        <v>338</v>
      </c>
      <c r="R7" s="5" t="s">
        <v>338</v>
      </c>
      <c r="S7" s="5" t="s">
        <v>338</v>
      </c>
      <c r="T7" s="9"/>
      <c r="U7" s="27" t="s">
        <v>2</v>
      </c>
      <c r="V7" s="9"/>
      <c r="W7" s="5" t="s">
        <v>193</v>
      </c>
      <c r="X7" s="14"/>
      <c r="Y7" s="19"/>
      <c r="Z7" s="7" t="s">
        <v>2</v>
      </c>
      <c r="AA7" s="7" t="s">
        <v>2</v>
      </c>
      <c r="AB7" s="7" t="s">
        <v>2</v>
      </c>
      <c r="AC7" s="7" t="s">
        <v>2</v>
      </c>
      <c r="AD7" s="9"/>
      <c r="AE7" s="7" t="s">
        <v>2</v>
      </c>
    </row>
    <row r="8" spans="1:31" ht="325">
      <c r="A8" s="21" t="s">
        <v>30</v>
      </c>
      <c r="B8" s="3"/>
      <c r="C8" s="5" t="s">
        <v>339</v>
      </c>
      <c r="D8" s="5" t="s">
        <v>340</v>
      </c>
      <c r="E8" s="5" t="s">
        <v>341</v>
      </c>
      <c r="F8" s="5" t="s">
        <v>342</v>
      </c>
      <c r="G8" s="5" t="s">
        <v>343</v>
      </c>
      <c r="H8" s="9"/>
      <c r="I8" s="5" t="s">
        <v>344</v>
      </c>
      <c r="J8" s="26" t="s">
        <v>345</v>
      </c>
      <c r="K8" s="14"/>
      <c r="L8" s="9"/>
      <c r="M8" s="5" t="s">
        <v>344</v>
      </c>
      <c r="N8" s="5" t="s">
        <v>344</v>
      </c>
      <c r="O8" s="5" t="s">
        <v>344</v>
      </c>
      <c r="P8" s="9"/>
      <c r="Q8" s="7" t="s">
        <v>2</v>
      </c>
      <c r="R8" s="7" t="s">
        <v>2</v>
      </c>
      <c r="S8" s="7" t="s">
        <v>2</v>
      </c>
      <c r="T8" s="9"/>
      <c r="U8" s="28" t="s">
        <v>346</v>
      </c>
      <c r="V8" s="9"/>
      <c r="W8" s="5" t="s">
        <v>347</v>
      </c>
      <c r="X8" s="14"/>
      <c r="Y8" s="19"/>
      <c r="Z8" s="7" t="s">
        <v>2</v>
      </c>
      <c r="AA8" s="7" t="s">
        <v>2</v>
      </c>
      <c r="AB8" s="7" t="s">
        <v>2</v>
      </c>
      <c r="AC8" s="7" t="s">
        <v>2</v>
      </c>
      <c r="AD8" s="9"/>
      <c r="AE8" s="7" t="s">
        <v>2</v>
      </c>
    </row>
    <row r="9" spans="1:31" ht="409.5">
      <c r="A9" s="21" t="s">
        <v>214</v>
      </c>
      <c r="B9" s="3"/>
      <c r="C9" s="5" t="s">
        <v>348</v>
      </c>
      <c r="D9" s="5" t="s">
        <v>349</v>
      </c>
      <c r="E9" s="5" t="s">
        <v>2</v>
      </c>
      <c r="F9" s="5" t="s">
        <v>350</v>
      </c>
      <c r="G9" s="5" t="s">
        <v>350</v>
      </c>
      <c r="H9" s="9"/>
      <c r="I9" s="5" t="s">
        <v>350</v>
      </c>
      <c r="J9" s="26" t="s">
        <v>351</v>
      </c>
      <c r="K9" s="14"/>
      <c r="L9" s="9"/>
      <c r="M9" s="5" t="s">
        <v>228</v>
      </c>
      <c r="N9" s="5" t="s">
        <v>228</v>
      </c>
      <c r="O9" s="5" t="s">
        <v>228</v>
      </c>
      <c r="P9" s="9"/>
      <c r="Q9" s="7" t="s">
        <v>2</v>
      </c>
      <c r="R9" s="7" t="s">
        <v>2</v>
      </c>
      <c r="S9" s="7" t="s">
        <v>2</v>
      </c>
      <c r="T9" s="9"/>
      <c r="U9" s="28" t="s">
        <v>352</v>
      </c>
      <c r="V9" s="9"/>
      <c r="W9" s="5" t="s">
        <v>353</v>
      </c>
      <c r="X9" s="14"/>
      <c r="Y9" s="19"/>
      <c r="Z9" s="7" t="s">
        <v>2</v>
      </c>
      <c r="AA9" s="7" t="s">
        <v>2</v>
      </c>
      <c r="AB9" s="7" t="s">
        <v>2</v>
      </c>
      <c r="AC9" s="7" t="s">
        <v>2</v>
      </c>
      <c r="AD9" s="9"/>
      <c r="AE9" s="7" t="s">
        <v>2</v>
      </c>
    </row>
    <row r="10" spans="1:31" ht="372">
      <c r="A10" s="21" t="s">
        <v>34</v>
      </c>
      <c r="B10" s="3"/>
      <c r="C10" s="5" t="s">
        <v>354</v>
      </c>
      <c r="D10" s="5" t="s">
        <v>354</v>
      </c>
      <c r="E10" s="5" t="s">
        <v>354</v>
      </c>
      <c r="F10" s="5" t="s">
        <v>354</v>
      </c>
      <c r="G10" s="5" t="s">
        <v>2</v>
      </c>
      <c r="H10" s="9"/>
      <c r="I10" s="5" t="s">
        <v>355</v>
      </c>
      <c r="J10" s="26" t="s">
        <v>2</v>
      </c>
      <c r="K10" s="14"/>
      <c r="L10" s="9"/>
      <c r="M10" s="5" t="s">
        <v>246</v>
      </c>
      <c r="N10" s="5" t="s">
        <v>246</v>
      </c>
      <c r="O10" s="5" t="s">
        <v>246</v>
      </c>
      <c r="P10" s="9"/>
      <c r="Q10" s="7" t="s">
        <v>2</v>
      </c>
      <c r="R10" s="7" t="s">
        <v>2</v>
      </c>
      <c r="S10" s="5" t="s">
        <v>244</v>
      </c>
      <c r="T10" s="9"/>
      <c r="U10" s="28" t="s">
        <v>356</v>
      </c>
      <c r="V10" s="9"/>
      <c r="W10" s="5" t="s">
        <v>246</v>
      </c>
      <c r="X10" s="14"/>
      <c r="Y10" s="19"/>
      <c r="Z10" s="7" t="s">
        <v>2</v>
      </c>
      <c r="AA10" s="7" t="s">
        <v>2</v>
      </c>
      <c r="AB10" s="7" t="s">
        <v>2</v>
      </c>
      <c r="AC10" s="7" t="s">
        <v>2</v>
      </c>
      <c r="AD10" s="9"/>
      <c r="AE10" s="7" t="s">
        <v>2</v>
      </c>
    </row>
    <row r="11" spans="1:31" ht="65">
      <c r="A11" s="21" t="s">
        <v>35</v>
      </c>
      <c r="B11" s="3"/>
      <c r="C11" s="5" t="s">
        <v>2</v>
      </c>
      <c r="D11" s="5" t="s">
        <v>2</v>
      </c>
      <c r="E11" s="5" t="s">
        <v>2</v>
      </c>
      <c r="F11" s="5" t="s">
        <v>357</v>
      </c>
      <c r="G11" s="5" t="s">
        <v>2</v>
      </c>
      <c r="H11" s="9"/>
      <c r="I11" s="5" t="s">
        <v>357</v>
      </c>
      <c r="J11" s="26" t="s">
        <v>2</v>
      </c>
      <c r="K11" s="14"/>
      <c r="L11" s="9"/>
      <c r="M11" s="5" t="s">
        <v>2</v>
      </c>
      <c r="N11" s="7" t="s">
        <v>2</v>
      </c>
      <c r="O11" s="7" t="s">
        <v>2</v>
      </c>
      <c r="P11" s="9"/>
      <c r="Q11" s="7" t="s">
        <v>2</v>
      </c>
      <c r="R11" s="7" t="s">
        <v>2</v>
      </c>
      <c r="S11" s="7" t="s">
        <v>2</v>
      </c>
      <c r="T11" s="9"/>
      <c r="U11" s="27" t="s">
        <v>2</v>
      </c>
      <c r="V11" s="9"/>
      <c r="W11" s="5" t="s">
        <v>358</v>
      </c>
      <c r="X11" s="14"/>
      <c r="Y11" s="19"/>
      <c r="Z11" s="7" t="s">
        <v>2</v>
      </c>
      <c r="AA11" s="7" t="s">
        <v>2</v>
      </c>
      <c r="AB11" s="7" t="s">
        <v>2</v>
      </c>
      <c r="AC11" s="7" t="s">
        <v>2</v>
      </c>
      <c r="AD11" s="9"/>
      <c r="AE11" s="7" t="s">
        <v>2</v>
      </c>
    </row>
    <row r="12" spans="1:31" ht="221">
      <c r="A12" s="21" t="s">
        <v>36</v>
      </c>
      <c r="B12" s="3"/>
      <c r="C12" s="5" t="s">
        <v>262</v>
      </c>
      <c r="D12" s="5" t="s">
        <v>2</v>
      </c>
      <c r="E12" s="5" t="s">
        <v>2</v>
      </c>
      <c r="F12" s="5" t="s">
        <v>359</v>
      </c>
      <c r="G12" s="5" t="s">
        <v>2</v>
      </c>
      <c r="H12" s="9"/>
      <c r="I12" s="5" t="s">
        <v>359</v>
      </c>
      <c r="J12" s="26" t="s">
        <v>360</v>
      </c>
      <c r="K12" s="14"/>
      <c r="L12" s="9"/>
      <c r="M12" s="5" t="s">
        <v>262</v>
      </c>
      <c r="N12" s="5" t="s">
        <v>262</v>
      </c>
      <c r="O12" s="5" t="s">
        <v>262</v>
      </c>
      <c r="P12" s="9"/>
      <c r="Q12" s="7" t="s">
        <v>2</v>
      </c>
      <c r="R12" s="7" t="s">
        <v>2</v>
      </c>
      <c r="S12" s="7" t="s">
        <v>2</v>
      </c>
      <c r="T12" s="9"/>
      <c r="U12" s="27" t="s">
        <v>2</v>
      </c>
      <c r="V12" s="9"/>
      <c r="W12" s="7" t="s">
        <v>2</v>
      </c>
      <c r="X12" s="14"/>
      <c r="Y12" s="19"/>
      <c r="Z12" s="7" t="s">
        <v>2</v>
      </c>
      <c r="AA12" s="7" t="s">
        <v>2</v>
      </c>
      <c r="AB12" s="7" t="s">
        <v>2</v>
      </c>
      <c r="AC12" s="7" t="s">
        <v>2</v>
      </c>
      <c r="AD12" s="9"/>
      <c r="AE12" s="7" t="s">
        <v>2</v>
      </c>
    </row>
    <row r="13" spans="1:31" ht="39">
      <c r="A13" s="21" t="s">
        <v>37</v>
      </c>
      <c r="B13" s="3"/>
      <c r="C13" s="7" t="s">
        <v>2</v>
      </c>
      <c r="D13" s="5" t="s">
        <v>2</v>
      </c>
      <c r="E13" s="5" t="s">
        <v>2</v>
      </c>
      <c r="F13" s="7" t="s">
        <v>2</v>
      </c>
      <c r="G13" s="7" t="s">
        <v>2</v>
      </c>
      <c r="H13" s="9"/>
      <c r="I13" s="7" t="s">
        <v>2</v>
      </c>
      <c r="J13" s="29" t="s">
        <v>2</v>
      </c>
      <c r="K13" s="14"/>
      <c r="L13" s="9"/>
      <c r="M13" s="5" t="s">
        <v>277</v>
      </c>
      <c r="N13" s="5" t="s">
        <v>277</v>
      </c>
      <c r="O13" s="7" t="s">
        <v>2</v>
      </c>
      <c r="P13" s="9"/>
      <c r="Q13" s="7" t="s">
        <v>2</v>
      </c>
      <c r="R13" s="7" t="s">
        <v>2</v>
      </c>
      <c r="S13" s="7" t="s">
        <v>2</v>
      </c>
      <c r="T13" s="9"/>
      <c r="U13" s="27" t="s">
        <v>2</v>
      </c>
      <c r="V13" s="9"/>
      <c r="W13" s="7" t="s">
        <v>2</v>
      </c>
      <c r="X13" s="14"/>
      <c r="Y13" s="19"/>
      <c r="Z13" s="7" t="s">
        <v>2</v>
      </c>
      <c r="AA13" s="7" t="s">
        <v>2</v>
      </c>
      <c r="AB13" s="7" t="s">
        <v>2</v>
      </c>
      <c r="AC13" s="7" t="s">
        <v>2</v>
      </c>
      <c r="AD13" s="9" t="s">
        <v>2</v>
      </c>
      <c r="AE13" s="7" t="s">
        <v>2</v>
      </c>
    </row>
    <row r="14" spans="1:31">
      <c r="A14" s="21" t="s">
        <v>38</v>
      </c>
      <c r="B14" s="3"/>
      <c r="C14" s="7" t="s">
        <v>2</v>
      </c>
      <c r="D14" s="5" t="s">
        <v>2</v>
      </c>
      <c r="E14" s="5" t="s">
        <v>2</v>
      </c>
      <c r="F14" s="7" t="s">
        <v>2</v>
      </c>
      <c r="G14" s="7" t="s">
        <v>2</v>
      </c>
      <c r="H14" s="9"/>
      <c r="I14" s="7" t="s">
        <v>2</v>
      </c>
      <c r="J14" s="29" t="s">
        <v>2</v>
      </c>
      <c r="K14" s="14"/>
      <c r="L14" s="9"/>
      <c r="M14" s="7" t="s">
        <v>2</v>
      </c>
      <c r="N14" s="7" t="s">
        <v>2</v>
      </c>
      <c r="O14" s="7" t="s">
        <v>2</v>
      </c>
      <c r="P14" s="9"/>
      <c r="Q14" s="7" t="s">
        <v>2</v>
      </c>
      <c r="R14" s="7" t="s">
        <v>2</v>
      </c>
      <c r="S14" s="7" t="s">
        <v>2</v>
      </c>
      <c r="T14" s="9"/>
      <c r="U14" s="27" t="s">
        <v>2</v>
      </c>
      <c r="V14" s="9"/>
      <c r="W14" s="7" t="s">
        <v>2</v>
      </c>
      <c r="X14" s="14"/>
      <c r="Y14" s="19"/>
      <c r="Z14" s="7" t="s">
        <v>2</v>
      </c>
      <c r="AA14" s="7" t="s">
        <v>2</v>
      </c>
      <c r="AB14" s="7" t="s">
        <v>2</v>
      </c>
      <c r="AC14" s="7" t="s">
        <v>2</v>
      </c>
      <c r="AD14" s="9"/>
      <c r="AE14" s="7" t="s">
        <v>2</v>
      </c>
    </row>
    <row r="15" spans="1:31">
      <c r="A15" s="21" t="s">
        <v>39</v>
      </c>
      <c r="B15" s="3"/>
      <c r="C15" s="5" t="s">
        <v>2</v>
      </c>
      <c r="D15" s="5" t="s">
        <v>2</v>
      </c>
      <c r="E15" s="5" t="s">
        <v>2</v>
      </c>
      <c r="F15" s="5" t="s">
        <v>2</v>
      </c>
      <c r="G15" s="5" t="s">
        <v>2</v>
      </c>
      <c r="H15" s="9"/>
      <c r="I15" s="5" t="s">
        <v>2</v>
      </c>
      <c r="J15" s="26" t="s">
        <v>2</v>
      </c>
      <c r="K15" s="14"/>
      <c r="L15" s="9"/>
      <c r="M15" s="5" t="s">
        <v>291</v>
      </c>
      <c r="N15" s="17">
        <v>0.8</v>
      </c>
      <c r="O15" s="18" t="s">
        <v>2</v>
      </c>
      <c r="P15" s="9"/>
      <c r="Q15" s="18" t="s">
        <v>292</v>
      </c>
      <c r="R15" s="18" t="s">
        <v>2</v>
      </c>
      <c r="S15" s="7" t="s">
        <v>2</v>
      </c>
      <c r="T15" s="9"/>
      <c r="U15" s="27" t="s">
        <v>2</v>
      </c>
      <c r="V15" s="9"/>
      <c r="W15" s="7" t="s">
        <v>2</v>
      </c>
      <c r="X15" s="14"/>
      <c r="Y15" s="19"/>
      <c r="Z15" s="7" t="s">
        <v>2</v>
      </c>
      <c r="AA15" s="7" t="s">
        <v>2</v>
      </c>
      <c r="AB15" s="7" t="s">
        <v>2</v>
      </c>
      <c r="AC15" s="7" t="s">
        <v>2</v>
      </c>
      <c r="AD15" s="9"/>
      <c r="AE15" s="7" t="s">
        <v>2</v>
      </c>
    </row>
  </sheetData>
  <hyperlinks>
    <hyperlink ref="Q15" r:id="rId1" xr:uid="{AD26D998-8E6A-4194-9E65-347B9BE2DB07}"/>
  </hyperlinks>
  <pageMargins left="0.7" right="0.7" top="0.75" bottom="0.75" header="0.3" footer="0.3"/>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1E9968-22AD-4F61-A5DD-1CF163DE526F}">
  <sheetPr codeName="Ark11"/>
  <dimension ref="A1:AF14"/>
  <sheetViews>
    <sheetView zoomScale="60" zoomScaleNormal="60" workbookViewId="0">
      <selection activeCell="V8" sqref="V8"/>
    </sheetView>
  </sheetViews>
  <sheetFormatPr defaultRowHeight="14.5"/>
  <cols>
    <col min="1" max="9" width="11.1796875" customWidth="1"/>
    <col min="10" max="10" width="12" customWidth="1"/>
    <col min="11" max="11" width="12.1796875" customWidth="1"/>
    <col min="12" max="14" width="12" customWidth="1"/>
    <col min="15" max="15" width="12.1796875" customWidth="1"/>
    <col min="16" max="32" width="12" customWidth="1"/>
  </cols>
  <sheetData>
    <row r="1" spans="1:32">
      <c r="A1" s="21" t="s">
        <v>50</v>
      </c>
      <c r="B1" s="2" t="s">
        <v>51</v>
      </c>
      <c r="C1" s="4" t="s">
        <v>52</v>
      </c>
      <c r="D1" s="8" t="s">
        <v>53</v>
      </c>
      <c r="E1" s="4" t="s">
        <v>54</v>
      </c>
      <c r="F1" s="4" t="s">
        <v>55</v>
      </c>
      <c r="G1" s="4" t="s">
        <v>56</v>
      </c>
      <c r="H1" s="4" t="s">
        <v>57</v>
      </c>
      <c r="I1" s="11" t="s">
        <v>58</v>
      </c>
      <c r="J1" s="8" t="s">
        <v>59</v>
      </c>
      <c r="K1" s="12" t="s">
        <v>60</v>
      </c>
      <c r="L1" s="13" t="s">
        <v>61</v>
      </c>
      <c r="M1" s="8" t="s">
        <v>62</v>
      </c>
      <c r="N1" s="4" t="s">
        <v>63</v>
      </c>
      <c r="O1" s="16" t="s">
        <v>64</v>
      </c>
      <c r="P1" s="4" t="s">
        <v>65</v>
      </c>
      <c r="Q1" s="8" t="s">
        <v>66</v>
      </c>
      <c r="R1" s="4" t="s">
        <v>67</v>
      </c>
      <c r="S1" s="23" t="s">
        <v>68</v>
      </c>
      <c r="T1" s="8" t="s">
        <v>69</v>
      </c>
      <c r="U1" s="4" t="s">
        <v>70</v>
      </c>
      <c r="V1" s="4" t="s">
        <v>71</v>
      </c>
      <c r="W1" s="4" t="s">
        <v>72</v>
      </c>
      <c r="X1" s="4" t="s">
        <v>73</v>
      </c>
      <c r="Y1" s="13" t="s">
        <v>74</v>
      </c>
      <c r="Z1" s="19" t="s">
        <v>75</v>
      </c>
      <c r="AA1" s="4" t="s">
        <v>76</v>
      </c>
      <c r="AB1" s="4" t="s">
        <v>77</v>
      </c>
      <c r="AC1" s="11" t="s">
        <v>78</v>
      </c>
      <c r="AD1" s="11" t="s">
        <v>79</v>
      </c>
      <c r="AE1" s="15" t="s">
        <v>80</v>
      </c>
      <c r="AF1" s="4" t="s">
        <v>81</v>
      </c>
    </row>
    <row r="2" spans="1:32" ht="100">
      <c r="A2" s="21" t="s">
        <v>296</v>
      </c>
      <c r="B2" s="2" t="s">
        <v>11</v>
      </c>
      <c r="C2" s="4" t="s">
        <v>84</v>
      </c>
      <c r="D2" s="8" t="s">
        <v>13</v>
      </c>
      <c r="E2" s="4" t="s">
        <v>85</v>
      </c>
      <c r="F2" s="4" t="s">
        <v>86</v>
      </c>
      <c r="G2" s="4" t="s">
        <v>88</v>
      </c>
      <c r="H2" s="4" t="s">
        <v>87</v>
      </c>
      <c r="I2" s="11" t="s">
        <v>89</v>
      </c>
      <c r="J2" s="8" t="s">
        <v>15</v>
      </c>
      <c r="K2" s="12" t="s">
        <v>453</v>
      </c>
      <c r="L2" s="13" t="s">
        <v>90</v>
      </c>
      <c r="M2" s="8" t="s">
        <v>18</v>
      </c>
      <c r="N2" s="4" t="s">
        <v>427</v>
      </c>
      <c r="O2" s="16" t="s">
        <v>428</v>
      </c>
      <c r="P2" s="4" t="s">
        <v>95</v>
      </c>
      <c r="Q2" s="8" t="s">
        <v>20</v>
      </c>
      <c r="R2" s="4" t="s">
        <v>96</v>
      </c>
      <c r="S2" s="23" t="s">
        <v>303</v>
      </c>
      <c r="T2" s="8" t="s">
        <v>22</v>
      </c>
      <c r="U2" s="4" t="s">
        <v>97</v>
      </c>
      <c r="V2" s="4" t="s">
        <v>98</v>
      </c>
      <c r="W2" s="4" t="s">
        <v>99</v>
      </c>
      <c r="X2" s="4" t="s">
        <v>100</v>
      </c>
      <c r="Y2" s="13" t="s">
        <v>101</v>
      </c>
      <c r="Z2" s="19" t="s">
        <v>23</v>
      </c>
      <c r="AA2" s="4" t="s">
        <v>102</v>
      </c>
      <c r="AB2" s="4" t="s">
        <v>103</v>
      </c>
      <c r="AC2" s="11" t="s">
        <v>104</v>
      </c>
      <c r="AD2" s="11" t="s">
        <v>105</v>
      </c>
      <c r="AE2" s="15" t="s">
        <v>24</v>
      </c>
      <c r="AF2" s="4" t="s">
        <v>106</v>
      </c>
    </row>
    <row r="3" spans="1:32" ht="409.5">
      <c r="A3" s="21" t="s">
        <v>26</v>
      </c>
      <c r="B3" s="3"/>
      <c r="C3" s="5" t="s">
        <v>107</v>
      </c>
      <c r="D3" s="9"/>
      <c r="E3" s="5" t="s">
        <v>108</v>
      </c>
      <c r="F3" s="5" t="s">
        <v>109</v>
      </c>
      <c r="G3" s="5" t="s">
        <v>111</v>
      </c>
      <c r="H3" s="5" t="s">
        <v>361</v>
      </c>
      <c r="I3" s="5" t="s">
        <v>112</v>
      </c>
      <c r="J3" s="9"/>
      <c r="K3" s="5" t="s">
        <v>362</v>
      </c>
      <c r="L3" s="14"/>
      <c r="M3" s="9"/>
      <c r="N3" s="5" t="s">
        <v>429</v>
      </c>
      <c r="O3" s="5" t="s">
        <v>430</v>
      </c>
      <c r="P3" s="5" t="s">
        <v>424</v>
      </c>
      <c r="Q3" s="9"/>
      <c r="R3" s="5" t="s">
        <v>114</v>
      </c>
      <c r="S3" s="5" t="s">
        <v>309</v>
      </c>
      <c r="T3" s="9"/>
      <c r="U3" s="7" t="s">
        <v>115</v>
      </c>
      <c r="V3" s="7" t="s">
        <v>115</v>
      </c>
      <c r="W3" s="7" t="s">
        <v>116</v>
      </c>
      <c r="X3" s="5" t="s">
        <v>117</v>
      </c>
      <c r="Y3" s="14"/>
      <c r="Z3" s="19"/>
      <c r="AA3" s="5" t="s">
        <v>118</v>
      </c>
      <c r="AB3" s="5" t="s">
        <v>119</v>
      </c>
      <c r="AC3" s="7" t="s">
        <v>120</v>
      </c>
      <c r="AD3" s="5" t="s">
        <v>121</v>
      </c>
      <c r="AE3" s="9"/>
      <c r="AF3" s="5" t="s">
        <v>122</v>
      </c>
    </row>
    <row r="4" spans="1:32" ht="409.5">
      <c r="A4" s="21" t="s">
        <v>27</v>
      </c>
      <c r="B4" s="3"/>
      <c r="C4" s="6" t="s">
        <v>2</v>
      </c>
      <c r="D4" s="9"/>
      <c r="E4" s="5" t="s">
        <v>124</v>
      </c>
      <c r="F4" s="5" t="s">
        <v>125</v>
      </c>
      <c r="G4" s="5" t="s">
        <v>127</v>
      </c>
      <c r="H4" s="10" t="s">
        <v>2</v>
      </c>
      <c r="I4" s="5" t="s">
        <v>128</v>
      </c>
      <c r="J4" s="9"/>
      <c r="K4" s="5" t="s">
        <v>450</v>
      </c>
      <c r="L4" s="14"/>
      <c r="M4" s="15"/>
      <c r="N4" s="5" t="s">
        <v>129</v>
      </c>
      <c r="O4" s="5" t="s">
        <v>129</v>
      </c>
      <c r="P4" s="5" t="s">
        <v>129</v>
      </c>
      <c r="Q4" s="15"/>
      <c r="R4" s="5" t="s">
        <v>129</v>
      </c>
      <c r="S4" s="5" t="s">
        <v>2</v>
      </c>
      <c r="T4" s="15"/>
      <c r="U4" s="10" t="s">
        <v>129</v>
      </c>
      <c r="V4" s="10" t="s">
        <v>129</v>
      </c>
      <c r="W4" s="10" t="s">
        <v>129</v>
      </c>
      <c r="X4" s="10" t="s">
        <v>129</v>
      </c>
      <c r="Y4" s="3"/>
      <c r="Z4" s="19"/>
      <c r="AA4" s="6" t="s">
        <v>2</v>
      </c>
      <c r="AB4" s="7" t="s">
        <v>2</v>
      </c>
      <c r="AC4" s="7" t="s">
        <v>2</v>
      </c>
      <c r="AD4" s="7" t="s">
        <v>2</v>
      </c>
      <c r="AE4" s="15"/>
      <c r="AF4" s="6" t="s">
        <v>2</v>
      </c>
    </row>
    <row r="5" spans="1:32" ht="409.5">
      <c r="A5" s="21" t="s">
        <v>41</v>
      </c>
      <c r="B5" s="3"/>
      <c r="C5" s="5" t="s">
        <v>454</v>
      </c>
      <c r="D5" s="9"/>
      <c r="E5" s="5" t="s">
        <v>363</v>
      </c>
      <c r="F5" s="5" t="s">
        <v>364</v>
      </c>
      <c r="G5" s="5" t="s">
        <v>365</v>
      </c>
      <c r="H5" s="10" t="s">
        <v>366</v>
      </c>
      <c r="I5" s="5" t="s">
        <v>367</v>
      </c>
      <c r="J5" s="9"/>
      <c r="K5" s="5" t="s">
        <v>368</v>
      </c>
      <c r="L5" s="14"/>
      <c r="M5" s="9"/>
      <c r="N5" s="5" t="s">
        <v>369</v>
      </c>
      <c r="O5" s="5" t="s">
        <v>369</v>
      </c>
      <c r="P5" s="5" t="s">
        <v>369</v>
      </c>
      <c r="Q5" s="9"/>
      <c r="R5" s="5" t="s">
        <v>370</v>
      </c>
      <c r="S5" s="27" t="s">
        <v>2</v>
      </c>
      <c r="T5" s="9"/>
      <c r="U5" s="5" t="s">
        <v>370</v>
      </c>
      <c r="V5" s="5" t="s">
        <v>370</v>
      </c>
      <c r="W5" s="5" t="s">
        <v>371</v>
      </c>
      <c r="X5" s="5" t="s">
        <v>370</v>
      </c>
      <c r="Y5" s="14"/>
      <c r="Z5" s="19"/>
      <c r="AA5" s="7" t="s">
        <v>2</v>
      </c>
      <c r="AB5" s="10" t="s">
        <v>372</v>
      </c>
      <c r="AC5" s="10" t="s">
        <v>373</v>
      </c>
      <c r="AD5" s="10" t="s">
        <v>374</v>
      </c>
      <c r="AE5" s="9"/>
      <c r="AF5" s="5" t="s">
        <v>375</v>
      </c>
    </row>
    <row r="6" spans="1:32" ht="409.5">
      <c r="A6" s="21" t="s">
        <v>42</v>
      </c>
      <c r="B6" s="3"/>
      <c r="C6" s="5" t="s">
        <v>455</v>
      </c>
      <c r="D6" s="9"/>
      <c r="E6" s="5" t="s">
        <v>343</v>
      </c>
      <c r="F6" s="5" t="s">
        <v>376</v>
      </c>
      <c r="G6" s="5" t="s">
        <v>343</v>
      </c>
      <c r="H6" s="5" t="s">
        <v>377</v>
      </c>
      <c r="I6" s="5" t="s">
        <v>343</v>
      </c>
      <c r="J6" s="9"/>
      <c r="K6" s="7" t="s">
        <v>378</v>
      </c>
      <c r="L6" s="14"/>
      <c r="M6" s="9"/>
      <c r="N6" s="7" t="s">
        <v>379</v>
      </c>
      <c r="O6" s="7" t="s">
        <v>379</v>
      </c>
      <c r="P6" s="7" t="s">
        <v>379</v>
      </c>
      <c r="Q6" s="9"/>
      <c r="R6" s="7" t="s">
        <v>379</v>
      </c>
      <c r="S6" s="28" t="s">
        <v>380</v>
      </c>
      <c r="T6" s="9"/>
      <c r="U6" s="5" t="s">
        <v>381</v>
      </c>
      <c r="V6" s="5" t="s">
        <v>193</v>
      </c>
      <c r="W6" s="5" t="s">
        <v>193</v>
      </c>
      <c r="X6" s="5" t="s">
        <v>193</v>
      </c>
      <c r="Y6" s="14"/>
      <c r="Z6" s="19"/>
      <c r="AA6" s="7" t="s">
        <v>2</v>
      </c>
      <c r="AB6" s="5" t="s">
        <v>178</v>
      </c>
      <c r="AC6" s="5" t="s">
        <v>194</v>
      </c>
      <c r="AD6" s="5" t="s">
        <v>195</v>
      </c>
      <c r="AE6" s="9"/>
      <c r="AF6" s="5" t="s">
        <v>382</v>
      </c>
    </row>
    <row r="7" spans="1:32" ht="409.5">
      <c r="A7" s="21" t="s">
        <v>32</v>
      </c>
      <c r="B7" s="3"/>
      <c r="C7" s="5" t="s">
        <v>383</v>
      </c>
      <c r="D7" s="9"/>
      <c r="E7" s="5" t="s">
        <v>384</v>
      </c>
      <c r="F7" s="5" t="s">
        <v>199</v>
      </c>
      <c r="G7" s="5" t="s">
        <v>384</v>
      </c>
      <c r="H7" s="5" t="s">
        <v>385</v>
      </c>
      <c r="I7" s="5" t="s">
        <v>386</v>
      </c>
      <c r="J7" s="9"/>
      <c r="K7" s="7" t="s">
        <v>378</v>
      </c>
      <c r="L7" s="14"/>
      <c r="M7" s="9"/>
      <c r="N7" s="5" t="s">
        <v>204</v>
      </c>
      <c r="O7" s="5" t="s">
        <v>204</v>
      </c>
      <c r="P7" s="5" t="s">
        <v>204</v>
      </c>
      <c r="Q7" s="9"/>
      <c r="R7" s="5" t="s">
        <v>387</v>
      </c>
      <c r="S7" s="28" t="s">
        <v>388</v>
      </c>
      <c r="T7" s="9"/>
      <c r="U7" s="5" t="s">
        <v>204</v>
      </c>
      <c r="V7" s="5" t="s">
        <v>204</v>
      </c>
      <c r="W7" s="5" t="s">
        <v>204</v>
      </c>
      <c r="X7" s="5" t="s">
        <v>204</v>
      </c>
      <c r="Y7" s="14"/>
      <c r="Z7" s="19"/>
      <c r="AA7" s="5" t="s">
        <v>210</v>
      </c>
      <c r="AB7" s="5" t="s">
        <v>2</v>
      </c>
      <c r="AC7" s="5" t="s">
        <v>211</v>
      </c>
      <c r="AD7" s="5" t="s">
        <v>212</v>
      </c>
      <c r="AE7" s="9"/>
      <c r="AF7" s="5" t="s">
        <v>213</v>
      </c>
    </row>
    <row r="8" spans="1:32" ht="409.5">
      <c r="A8" s="21" t="s">
        <v>389</v>
      </c>
      <c r="B8" s="3"/>
      <c r="C8" s="5" t="s">
        <v>390</v>
      </c>
      <c r="D8" s="9"/>
      <c r="E8" s="5" t="s">
        <v>350</v>
      </c>
      <c r="F8" s="5" t="s">
        <v>350</v>
      </c>
      <c r="G8" s="5" t="s">
        <v>350</v>
      </c>
      <c r="H8" s="5" t="s">
        <v>2</v>
      </c>
      <c r="I8" s="5" t="s">
        <v>350</v>
      </c>
      <c r="J8" s="9"/>
      <c r="K8" s="7" t="s">
        <v>378</v>
      </c>
      <c r="L8" s="14"/>
      <c r="M8" s="9"/>
      <c r="N8" s="5" t="s">
        <v>228</v>
      </c>
      <c r="O8" s="5" t="s">
        <v>228</v>
      </c>
      <c r="P8" s="5" t="s">
        <v>228</v>
      </c>
      <c r="Q8" s="9"/>
      <c r="R8" s="5" t="s">
        <v>228</v>
      </c>
      <c r="S8" s="28" t="s">
        <v>352</v>
      </c>
      <c r="T8" s="9"/>
      <c r="U8" s="5" t="s">
        <v>228</v>
      </c>
      <c r="V8" s="5" t="s">
        <v>228</v>
      </c>
      <c r="W8" s="5" t="s">
        <v>228</v>
      </c>
      <c r="X8" s="5" t="s">
        <v>228</v>
      </c>
      <c r="Y8" s="14"/>
      <c r="Z8" s="19"/>
      <c r="AA8" s="5" t="s">
        <v>229</v>
      </c>
      <c r="AB8" s="5" t="s">
        <v>230</v>
      </c>
      <c r="AC8" s="7" t="s">
        <v>2</v>
      </c>
      <c r="AD8" s="5" t="s">
        <v>231</v>
      </c>
      <c r="AE8" s="9"/>
      <c r="AF8" s="7" t="s">
        <v>2</v>
      </c>
    </row>
    <row r="9" spans="1:32" ht="409.5">
      <c r="A9" s="21" t="s">
        <v>34</v>
      </c>
      <c r="B9" s="3"/>
      <c r="C9" s="5" t="s">
        <v>246</v>
      </c>
      <c r="D9" s="9"/>
      <c r="E9" s="5" t="s">
        <v>355</v>
      </c>
      <c r="F9" s="5" t="s">
        <v>391</v>
      </c>
      <c r="G9" s="5" t="s">
        <v>355</v>
      </c>
      <c r="H9" s="5" t="s">
        <v>2</v>
      </c>
      <c r="I9" s="5" t="s">
        <v>392</v>
      </c>
      <c r="J9" s="9"/>
      <c r="K9" s="7" t="s">
        <v>378</v>
      </c>
      <c r="L9" s="14"/>
      <c r="M9" s="9"/>
      <c r="N9" s="5" t="s">
        <v>393</v>
      </c>
      <c r="O9" s="5" t="s">
        <v>393</v>
      </c>
      <c r="P9" s="5" t="s">
        <v>244</v>
      </c>
      <c r="Q9" s="9"/>
      <c r="R9" s="5" t="s">
        <v>244</v>
      </c>
      <c r="S9" s="28" t="s">
        <v>356</v>
      </c>
      <c r="T9" s="9"/>
      <c r="U9" s="5" t="s">
        <v>246</v>
      </c>
      <c r="V9" s="5" t="s">
        <v>246</v>
      </c>
      <c r="W9" s="5" t="s">
        <v>246</v>
      </c>
      <c r="X9" s="5" t="s">
        <v>246</v>
      </c>
      <c r="Y9" s="14"/>
      <c r="Z9" s="19"/>
      <c r="AA9" s="5" t="s">
        <v>246</v>
      </c>
      <c r="AB9" s="5" t="s">
        <v>2</v>
      </c>
      <c r="AC9" s="5" t="s">
        <v>247</v>
      </c>
      <c r="AD9" s="5" t="s">
        <v>248</v>
      </c>
      <c r="AE9" s="9"/>
      <c r="AF9" s="5" t="s">
        <v>394</v>
      </c>
    </row>
    <row r="10" spans="1:32" ht="91">
      <c r="A10" s="21" t="s">
        <v>35</v>
      </c>
      <c r="B10" s="3"/>
      <c r="C10" s="5" t="s">
        <v>2</v>
      </c>
      <c r="D10" s="9"/>
      <c r="E10" s="5" t="s">
        <v>395</v>
      </c>
      <c r="F10" s="5" t="s">
        <v>357</v>
      </c>
      <c r="G10" s="5" t="s">
        <v>357</v>
      </c>
      <c r="H10" s="5" t="s">
        <v>2</v>
      </c>
      <c r="I10" s="5" t="s">
        <v>2</v>
      </c>
      <c r="J10" s="9"/>
      <c r="K10" s="7" t="s">
        <v>378</v>
      </c>
      <c r="L10" s="14"/>
      <c r="M10" s="9"/>
      <c r="N10" s="7" t="s">
        <v>2</v>
      </c>
      <c r="O10" s="7" t="s">
        <v>2</v>
      </c>
      <c r="P10" s="7" t="s">
        <v>2</v>
      </c>
      <c r="Q10" s="9"/>
      <c r="R10" s="7" t="s">
        <v>2</v>
      </c>
      <c r="S10" s="27" t="s">
        <v>2</v>
      </c>
      <c r="T10" s="9"/>
      <c r="U10" s="7" t="s">
        <v>2</v>
      </c>
      <c r="V10" s="7" t="s">
        <v>2</v>
      </c>
      <c r="W10" s="7" t="s">
        <v>2</v>
      </c>
      <c r="X10" s="7" t="s">
        <v>2</v>
      </c>
      <c r="Y10" s="14"/>
      <c r="Z10" s="19"/>
      <c r="AA10" s="7" t="s">
        <v>2</v>
      </c>
      <c r="AB10" s="7" t="s">
        <v>2</v>
      </c>
      <c r="AC10" s="7" t="s">
        <v>2</v>
      </c>
      <c r="AD10" s="7" t="s">
        <v>2</v>
      </c>
      <c r="AE10" s="9"/>
      <c r="AF10" s="5" t="s">
        <v>396</v>
      </c>
    </row>
    <row r="11" spans="1:32" ht="221">
      <c r="A11" s="21" t="s">
        <v>36</v>
      </c>
      <c r="B11" s="3"/>
      <c r="C11" s="5" t="s">
        <v>262</v>
      </c>
      <c r="D11" s="9"/>
      <c r="E11" s="5" t="s">
        <v>397</v>
      </c>
      <c r="F11" s="5" t="s">
        <v>359</v>
      </c>
      <c r="G11" s="5" t="s">
        <v>359</v>
      </c>
      <c r="H11" s="5" t="s">
        <v>2</v>
      </c>
      <c r="I11" s="5" t="s">
        <v>2</v>
      </c>
      <c r="J11" s="9"/>
      <c r="K11" s="5" t="s">
        <v>44</v>
      </c>
      <c r="L11" s="14"/>
      <c r="M11" s="9"/>
      <c r="N11" s="7" t="s">
        <v>2</v>
      </c>
      <c r="O11" s="7" t="s">
        <v>2</v>
      </c>
      <c r="P11" s="7" t="s">
        <v>2</v>
      </c>
      <c r="Q11" s="9"/>
      <c r="R11" s="7" t="s">
        <v>2</v>
      </c>
      <c r="S11" s="27" t="s">
        <v>2</v>
      </c>
      <c r="T11" s="9"/>
      <c r="U11" s="7" t="s">
        <v>2</v>
      </c>
      <c r="V11" s="7" t="s">
        <v>2</v>
      </c>
      <c r="W11" s="7" t="s">
        <v>2</v>
      </c>
      <c r="X11" s="7" t="s">
        <v>2</v>
      </c>
      <c r="Y11" s="14"/>
      <c r="Z11" s="19"/>
      <c r="AA11" s="7" t="s">
        <v>2</v>
      </c>
      <c r="AB11" s="7" t="s">
        <v>2</v>
      </c>
      <c r="AC11" s="7" t="s">
        <v>2</v>
      </c>
      <c r="AD11" s="5" t="s">
        <v>262</v>
      </c>
      <c r="AE11" s="9"/>
      <c r="AF11" s="7" t="s">
        <v>2</v>
      </c>
    </row>
    <row r="12" spans="1:32">
      <c r="A12" s="21" t="s">
        <v>37</v>
      </c>
      <c r="B12" s="3"/>
      <c r="C12" s="7" t="s">
        <v>2</v>
      </c>
      <c r="D12" s="9"/>
      <c r="E12" s="7" t="s">
        <v>2</v>
      </c>
      <c r="F12" s="7" t="s">
        <v>2</v>
      </c>
      <c r="G12" s="7" t="s">
        <v>2</v>
      </c>
      <c r="H12" s="7" t="s">
        <v>2</v>
      </c>
      <c r="I12" s="7" t="s">
        <v>2</v>
      </c>
      <c r="J12" s="9"/>
      <c r="K12" s="7" t="s">
        <v>2</v>
      </c>
      <c r="L12" s="14"/>
      <c r="M12" s="9"/>
      <c r="N12" s="7" t="s">
        <v>2</v>
      </c>
      <c r="O12" s="7" t="s">
        <v>2</v>
      </c>
      <c r="P12" s="7" t="s">
        <v>2</v>
      </c>
      <c r="Q12" s="9"/>
      <c r="R12" s="7" t="s">
        <v>2</v>
      </c>
      <c r="S12" s="27" t="s">
        <v>2</v>
      </c>
      <c r="T12" s="9"/>
      <c r="U12" s="7" t="s">
        <v>2</v>
      </c>
      <c r="V12" s="7" t="s">
        <v>2</v>
      </c>
      <c r="W12" s="7" t="s">
        <v>2</v>
      </c>
      <c r="X12" s="7" t="s">
        <v>2</v>
      </c>
      <c r="Y12" s="14"/>
      <c r="Z12" s="19"/>
      <c r="AA12" s="7" t="s">
        <v>2</v>
      </c>
      <c r="AB12" s="7" t="s">
        <v>2</v>
      </c>
      <c r="AC12" s="7" t="s">
        <v>2</v>
      </c>
      <c r="AD12" s="7" t="s">
        <v>2</v>
      </c>
      <c r="AE12" s="9"/>
      <c r="AF12" s="7" t="s">
        <v>2</v>
      </c>
    </row>
    <row r="13" spans="1:32">
      <c r="A13" s="21" t="s">
        <v>38</v>
      </c>
      <c r="B13" s="3"/>
      <c r="C13" s="7" t="s">
        <v>2</v>
      </c>
      <c r="D13" s="9"/>
      <c r="E13" s="7" t="s">
        <v>2</v>
      </c>
      <c r="F13" s="7" t="s">
        <v>2</v>
      </c>
      <c r="G13" s="7" t="s">
        <v>2</v>
      </c>
      <c r="H13" s="7" t="s">
        <v>2</v>
      </c>
      <c r="I13" s="7" t="s">
        <v>2</v>
      </c>
      <c r="J13" s="9"/>
      <c r="K13" s="7" t="s">
        <v>2</v>
      </c>
      <c r="L13" s="14"/>
      <c r="M13" s="9"/>
      <c r="N13" s="7" t="s">
        <v>2</v>
      </c>
      <c r="O13" s="7" t="s">
        <v>2</v>
      </c>
      <c r="P13" s="7" t="s">
        <v>2</v>
      </c>
      <c r="Q13" s="9"/>
      <c r="R13" s="7" t="s">
        <v>2</v>
      </c>
      <c r="S13" s="27" t="s">
        <v>2</v>
      </c>
      <c r="T13" s="9"/>
      <c r="U13" s="7" t="s">
        <v>2</v>
      </c>
      <c r="V13" s="7" t="s">
        <v>2</v>
      </c>
      <c r="W13" s="7" t="s">
        <v>2</v>
      </c>
      <c r="X13" s="7" t="s">
        <v>2</v>
      </c>
      <c r="Y13" s="14"/>
      <c r="Z13" s="19"/>
      <c r="AA13" s="7" t="s">
        <v>2</v>
      </c>
      <c r="AB13" s="7" t="s">
        <v>2</v>
      </c>
      <c r="AC13" s="7" t="s">
        <v>2</v>
      </c>
      <c r="AD13" s="7" t="s">
        <v>2</v>
      </c>
      <c r="AE13" s="9"/>
      <c r="AF13" s="7" t="s">
        <v>2</v>
      </c>
    </row>
    <row r="14" spans="1:32" ht="195">
      <c r="A14" s="21" t="s">
        <v>39</v>
      </c>
      <c r="B14" s="3"/>
      <c r="C14" s="5" t="s">
        <v>398</v>
      </c>
      <c r="D14" s="9"/>
      <c r="E14" s="5" t="s">
        <v>398</v>
      </c>
      <c r="F14" s="5" t="s">
        <v>2</v>
      </c>
      <c r="G14" s="5" t="s">
        <v>398</v>
      </c>
      <c r="H14" s="5" t="s">
        <v>2</v>
      </c>
      <c r="I14" s="5" t="s">
        <v>2</v>
      </c>
      <c r="J14" s="9"/>
      <c r="K14" s="7" t="s">
        <v>2</v>
      </c>
      <c r="L14" s="14"/>
      <c r="M14" s="9"/>
      <c r="N14" s="18" t="s">
        <v>292</v>
      </c>
      <c r="O14" s="18" t="s">
        <v>292</v>
      </c>
      <c r="P14" s="7" t="s">
        <v>2</v>
      </c>
      <c r="Q14" s="9"/>
      <c r="R14" s="5" t="s">
        <v>294</v>
      </c>
      <c r="S14" s="27" t="s">
        <v>2</v>
      </c>
      <c r="T14" s="9"/>
      <c r="U14" s="5" t="s">
        <v>295</v>
      </c>
      <c r="V14" s="5" t="s">
        <v>295</v>
      </c>
      <c r="W14" s="5" t="s">
        <v>295</v>
      </c>
      <c r="X14" s="5" t="s">
        <v>295</v>
      </c>
      <c r="Y14" s="14"/>
      <c r="Z14" s="19"/>
      <c r="AA14" s="7" t="s">
        <v>2</v>
      </c>
      <c r="AB14" s="7" t="s">
        <v>2</v>
      </c>
      <c r="AC14" s="7" t="s">
        <v>2</v>
      </c>
      <c r="AD14" s="7" t="s">
        <v>2</v>
      </c>
      <c r="AE14" s="9"/>
      <c r="AF14" s="7" t="s">
        <v>2</v>
      </c>
    </row>
  </sheetData>
  <hyperlinks>
    <hyperlink ref="N14" r:id="rId1" xr:uid="{B4936AE3-B6FE-4DB0-AF4F-65DE4BB47229}"/>
    <hyperlink ref="O14" r:id="rId2" xr:uid="{601A2727-8D94-4259-992A-BB43AC63B748}"/>
  </hyperlinks>
  <pageMargins left="0.7" right="0.7" top="0.75" bottom="0.75" header="0.3" footer="0.3"/>
  <tableParts count="1">
    <tablePart r:id="rId3"/>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E25C14-66C8-4B83-BE87-FF16B28FDD77}">
  <sheetPr codeName="Ark12"/>
  <dimension ref="A1:F8"/>
  <sheetViews>
    <sheetView workbookViewId="0">
      <selection activeCell="L3" sqref="L3"/>
    </sheetView>
  </sheetViews>
  <sheetFormatPr defaultRowHeight="14.5"/>
  <cols>
    <col min="1" max="6" width="11.1796875" customWidth="1"/>
  </cols>
  <sheetData>
    <row r="1" spans="1:6">
      <c r="A1" s="30" t="s">
        <v>50</v>
      </c>
      <c r="B1" s="31" t="s">
        <v>51</v>
      </c>
      <c r="C1" s="32" t="s">
        <v>52</v>
      </c>
      <c r="D1" s="32" t="s">
        <v>53</v>
      </c>
      <c r="E1" s="32" t="s">
        <v>54</v>
      </c>
      <c r="F1" s="32" t="s">
        <v>55</v>
      </c>
    </row>
    <row r="2" spans="1:6" ht="65">
      <c r="A2" s="21" t="s">
        <v>296</v>
      </c>
      <c r="B2" s="16" t="s">
        <v>12</v>
      </c>
      <c r="C2" s="12" t="s">
        <v>457</v>
      </c>
      <c r="D2" s="12" t="s">
        <v>17</v>
      </c>
      <c r="E2" s="12" t="s">
        <v>19</v>
      </c>
      <c r="F2" s="12" t="s">
        <v>21</v>
      </c>
    </row>
    <row r="3" spans="1:6" ht="409.5">
      <c r="A3" s="21" t="s">
        <v>26</v>
      </c>
      <c r="B3" s="5" t="s">
        <v>399</v>
      </c>
      <c r="C3" s="5" t="s">
        <v>400</v>
      </c>
      <c r="D3" s="5" t="s">
        <v>401</v>
      </c>
      <c r="E3" s="5" t="s">
        <v>402</v>
      </c>
      <c r="F3" s="5" t="s">
        <v>462</v>
      </c>
    </row>
    <row r="4" spans="1:6" ht="409.5">
      <c r="A4" s="21" t="s">
        <v>27</v>
      </c>
      <c r="B4" s="5" t="s">
        <v>403</v>
      </c>
      <c r="C4" s="5" t="s">
        <v>404</v>
      </c>
      <c r="D4" s="5" t="s">
        <v>405</v>
      </c>
      <c r="E4" s="5" t="s">
        <v>461</v>
      </c>
      <c r="F4" s="5" t="s">
        <v>313</v>
      </c>
    </row>
    <row r="5" spans="1:6" ht="409.5">
      <c r="A5" s="21" t="s">
        <v>45</v>
      </c>
      <c r="B5" s="5" t="s">
        <v>406</v>
      </c>
      <c r="C5" s="5" t="s">
        <v>458</v>
      </c>
      <c r="D5" s="5" t="s">
        <v>407</v>
      </c>
      <c r="E5" s="5" t="s">
        <v>408</v>
      </c>
      <c r="F5" s="5" t="s">
        <v>409</v>
      </c>
    </row>
    <row r="6" spans="1:6" ht="273">
      <c r="A6" s="21" t="s">
        <v>46</v>
      </c>
      <c r="B6" s="5" t="s">
        <v>410</v>
      </c>
      <c r="C6" s="5" t="s">
        <v>459</v>
      </c>
      <c r="D6" s="5" t="s">
        <v>460</v>
      </c>
      <c r="E6" s="5" t="s">
        <v>411</v>
      </c>
      <c r="F6" s="5" t="s">
        <v>412</v>
      </c>
    </row>
    <row r="7" spans="1:6" ht="409.5">
      <c r="A7" s="21" t="s">
        <v>47</v>
      </c>
      <c r="B7" s="5" t="s">
        <v>456</v>
      </c>
      <c r="C7" s="5" t="s">
        <v>413</v>
      </c>
      <c r="D7" s="5" t="s">
        <v>414</v>
      </c>
      <c r="E7" s="5" t="s">
        <v>415</v>
      </c>
      <c r="F7" s="5" t="s">
        <v>416</v>
      </c>
    </row>
    <row r="8" spans="1:6" ht="409.5">
      <c r="A8" s="33" t="s">
        <v>48</v>
      </c>
      <c r="B8" s="34" t="s">
        <v>417</v>
      </c>
      <c r="C8" s="34" t="s">
        <v>418</v>
      </c>
      <c r="D8" s="34" t="s">
        <v>419</v>
      </c>
      <c r="E8" s="34" t="s">
        <v>420</v>
      </c>
      <c r="F8" s="34" t="s">
        <v>341</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A72D03C9BE5FE2428137EE699674ADE0" ma:contentTypeVersion="21" ma:contentTypeDescription="Opret et nyt dokument." ma:contentTypeScope="" ma:versionID="28836470212bea257cc0933884b99c45">
  <xsd:schema xmlns:xsd="http://www.w3.org/2001/XMLSchema" xmlns:xs="http://www.w3.org/2001/XMLSchema" xmlns:p="http://schemas.microsoft.com/office/2006/metadata/properties" xmlns:ns2="212b6073-22c8-4802-9929-c22483f45847" xmlns:ns3="63fb05d8-c01e-452f-940a-2516b202abd1" targetNamespace="http://schemas.microsoft.com/office/2006/metadata/properties" ma:root="true" ma:fieldsID="79fb92cd1fcc884b8213b45f48c4b48b" ns2:_="" ns3:_="">
    <xsd:import namespace="212b6073-22c8-4802-9929-c22483f45847"/>
    <xsd:import namespace="63fb05d8-c01e-452f-940a-2516b202abd1"/>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element ref="ns2:Motiv" minOccurs="0"/>
                <xsd:element ref="ns2:MediaServiceBillingMetadata" minOccurs="0"/>
                <xsd:element ref="ns2:d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12b6073-22c8-4802-9929-c22483f4584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Billedmærker" ma:readOnly="false" ma:fieldId="{5cf76f15-5ced-4ddc-b409-7134ff3c332f}" ma:taxonomyMulti="true" ma:sspId="397b9974-a39b-4cad-b9a5-f2d3ae4202f4"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otiv" ma:index="26" nillable="true" ma:displayName="Motiv" ma:description="Viser billedet" ma:format="Thumbnail" ma:internalName="Motiv">
      <xsd:simpleType>
        <xsd:restriction base="dms:Unknown"/>
      </xsd:simpleType>
    </xsd:element>
    <xsd:element name="MediaServiceBillingMetadata" ma:index="27" nillable="true" ma:displayName="MediaServiceBillingMetadata" ma:hidden="true" ma:internalName="MediaServiceBillingMetadata" ma:readOnly="true">
      <xsd:simpleType>
        <xsd:restriction base="dms:Note"/>
      </xsd:simpleType>
    </xsd:element>
    <xsd:element name="date" ma:index="28" nillable="true" ma:displayName="date" ma:format="DateOnly" ma:internalName="dat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3fb05d8-c01e-452f-940a-2516b202abd1" elementFormDefault="qualified">
    <xsd:import namespace="http://schemas.microsoft.com/office/2006/documentManagement/types"/>
    <xsd:import namespace="http://schemas.microsoft.com/office/infopath/2007/PartnerControls"/>
    <xsd:element name="SharedWithUsers" ma:index="12" nillable="true" ma:displayName="Delt med"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lt med detaljer" ma:internalName="SharedWithDetails" ma:readOnly="true">
      <xsd:simpleType>
        <xsd:restriction base="dms:Note">
          <xsd:maxLength value="255"/>
        </xsd:restriction>
      </xsd:simpleType>
    </xsd:element>
    <xsd:element name="TaxCatchAll" ma:index="23" nillable="true" ma:displayName="Taxonomy Catch All Column" ma:hidden="true" ma:list="{c82dc2e9-6321-4308-8ca2-711c64f212e3}" ma:internalName="TaxCatchAll" ma:showField="CatchAllData" ma:web="63fb05d8-c01e-452f-940a-2516b202abd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dhol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12b6073-22c8-4802-9929-c22483f45847">
      <Terms xmlns="http://schemas.microsoft.com/office/infopath/2007/PartnerControls"/>
    </lcf76f155ced4ddcb4097134ff3c332f>
    <Motiv xmlns="212b6073-22c8-4802-9929-c22483f45847" xsi:nil="true"/>
    <date xmlns="212b6073-22c8-4802-9929-c22483f45847" xsi:nil="true"/>
    <TaxCatchAll xmlns="63fb05d8-c01e-452f-940a-2516b202abd1" xsi:nil="true"/>
  </documentManagement>
</p:properties>
</file>

<file path=customXml/itemProps1.xml><?xml version="1.0" encoding="utf-8"?>
<ds:datastoreItem xmlns:ds="http://schemas.openxmlformats.org/officeDocument/2006/customXml" ds:itemID="{03BD4F19-1036-4002-80F7-2A26C653DA65}"/>
</file>

<file path=customXml/itemProps2.xml><?xml version="1.0" encoding="utf-8"?>
<ds:datastoreItem xmlns:ds="http://schemas.openxmlformats.org/officeDocument/2006/customXml" ds:itemID="{179D5DF5-A0E3-4D9E-BEF6-3405A775472E}"/>
</file>

<file path=customXml/itemProps3.xml><?xml version="1.0" encoding="utf-8"?>
<ds:datastoreItem xmlns:ds="http://schemas.openxmlformats.org/officeDocument/2006/customXml" ds:itemID="{3B20BFF7-27BF-4FAF-A7FD-2CA2E6ED178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12</vt:i4>
      </vt:variant>
      <vt:variant>
        <vt:lpstr>Navngivne områder</vt:lpstr>
      </vt:variant>
      <vt:variant>
        <vt:i4>1</vt:i4>
      </vt:variant>
    </vt:vector>
  </HeadingPairs>
  <TitlesOfParts>
    <vt:vector size="13" baseType="lpstr">
      <vt:lpstr>Intro og Læsevejledning</vt:lpstr>
      <vt:lpstr>Tiltag</vt:lpstr>
      <vt:lpstr>VEJ- OG STIPROJEKT</vt:lpstr>
      <vt:lpstr>FORSYNING</vt:lpstr>
      <vt:lpstr>STORT PROJEKT</vt:lpstr>
      <vt:lpstr>BANEPROJEKT</vt:lpstr>
      <vt:lpstr>ORGANISATORISKE VÆRKTØJER</vt:lpstr>
      <vt:lpstr>DATA_VEJPROJEKT</vt:lpstr>
      <vt:lpstr>DATA_FORSYNING</vt:lpstr>
      <vt:lpstr>DATA_STORT PROJEKT</vt:lpstr>
      <vt:lpstr>DATA_BANEPROJEKT</vt:lpstr>
      <vt:lpstr>DATA_ORGANISATORISKE VÆRKTØJER</vt:lpstr>
      <vt:lpstr>'Intro og Læsevejledning'!Udskriftsområde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Teis Nørgård</dc:creator>
  <cp:keywords/>
  <dc:description/>
  <cp:lastModifiedBy>Teis Nørgård</cp:lastModifiedBy>
  <cp:revision/>
  <cp:lastPrinted>2024-03-13T14:28:26Z</cp:lastPrinted>
  <dcterms:created xsi:type="dcterms:W3CDTF">2023-09-22T10:29:53Z</dcterms:created>
  <dcterms:modified xsi:type="dcterms:W3CDTF">2024-03-15T11:16:07Z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0x010100A72D03C9BE5FE2428137EE699674ADE0</vt:lpwstr>
  </property>
</Properties>
</file>